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hirley.Gonzalez\Desktop\"/>
    </mc:Choice>
  </mc:AlternateContent>
  <bookViews>
    <workbookView xWindow="480" yWindow="135" windowWidth="18195" windowHeight="11760"/>
  </bookViews>
  <sheets>
    <sheet name="Bond Budget (Rev)" sheetId="4" r:id="rId1"/>
    <sheet name="Bond Budget" sheetId="1" r:id="rId2"/>
    <sheet name="0006 expenditures" sheetId="2" r:id="rId3"/>
    <sheet name="Sheet3" sheetId="3" r:id="rId4"/>
  </sheets>
  <definedNames>
    <definedName name="_xlnm.Print_Area" localSheetId="1">'Bond Budget'!$A$2:$H$54</definedName>
    <definedName name="_xlnm.Print_Area" localSheetId="0">'Bond Budget (Rev)'!$B$2:$G$47</definedName>
  </definedNames>
  <calcPr calcId="162913"/>
</workbook>
</file>

<file path=xl/calcChain.xml><?xml version="1.0" encoding="utf-8"?>
<calcChain xmlns="http://schemas.openxmlformats.org/spreadsheetml/2006/main">
  <c r="E34" i="4" l="1"/>
  <c r="F34" i="4"/>
  <c r="F32" i="4"/>
  <c r="E9" i="4"/>
  <c r="E36" i="4" l="1"/>
  <c r="E14" i="4"/>
  <c r="G14" i="4" s="1"/>
  <c r="E32" i="4"/>
  <c r="G32" i="4" s="1"/>
  <c r="F46" i="4"/>
  <c r="G46" i="4" s="1"/>
  <c r="F45" i="4"/>
  <c r="G45" i="4" s="1"/>
  <c r="D45" i="4"/>
  <c r="F44" i="4"/>
  <c r="G44" i="4" s="1"/>
  <c r="D44" i="4"/>
  <c r="D36" i="4" s="1"/>
  <c r="G43" i="4"/>
  <c r="G42" i="4"/>
  <c r="G41" i="4"/>
  <c r="G40" i="4"/>
  <c r="G39" i="4"/>
  <c r="G38" i="4"/>
  <c r="F37" i="4"/>
  <c r="G37" i="4" s="1"/>
  <c r="F22" i="4"/>
  <c r="E22" i="4"/>
  <c r="G31" i="4"/>
  <c r="F30" i="4"/>
  <c r="G30" i="4" s="1"/>
  <c r="F23" i="4"/>
  <c r="G23" i="4" s="1"/>
  <c r="G20" i="4"/>
  <c r="F18" i="4"/>
  <c r="E18" i="4"/>
  <c r="E16" i="4"/>
  <c r="G16" i="4" s="1"/>
  <c r="D16" i="4"/>
  <c r="G15" i="4"/>
  <c r="D14" i="4"/>
  <c r="E10" i="4"/>
  <c r="F36" i="4" l="1"/>
  <c r="F47" i="4"/>
  <c r="D47" i="4"/>
  <c r="G34" i="4"/>
  <c r="G22" i="4"/>
  <c r="E47" i="4"/>
  <c r="G18" i="4"/>
  <c r="F10" i="4" l="1"/>
  <c r="G10" i="4" s="1"/>
  <c r="G47" i="4"/>
  <c r="G33" i="1" l="1"/>
  <c r="F38" i="1"/>
  <c r="F14" i="1"/>
  <c r="G38" i="1"/>
  <c r="F9" i="1" l="1"/>
  <c r="F40" i="1" l="1"/>
  <c r="G40" i="1"/>
  <c r="E16" i="1" l="1"/>
  <c r="E14" i="1"/>
  <c r="H50" i="1"/>
  <c r="H49" i="1"/>
  <c r="H48" i="1"/>
  <c r="H47" i="1"/>
  <c r="H45" i="1"/>
  <c r="H44" i="1"/>
  <c r="F41" i="1"/>
  <c r="H38" i="1" l="1"/>
  <c r="H37" i="1"/>
  <c r="H40" i="1"/>
  <c r="G29" i="1" l="1"/>
  <c r="G22" i="1" l="1"/>
  <c r="E51" i="1"/>
  <c r="G53" i="1"/>
  <c r="H53" i="1" s="1"/>
  <c r="G51" i="1"/>
  <c r="H51" i="1" s="1"/>
  <c r="E52" i="1" l="1"/>
  <c r="E41" i="1" s="1"/>
  <c r="E54" i="1" s="1"/>
  <c r="G52" i="1"/>
  <c r="H52" i="1" s="1"/>
  <c r="F18" i="1" l="1"/>
  <c r="G18" i="1"/>
  <c r="G42" i="1"/>
  <c r="H42" i="1" s="1"/>
  <c r="F10" i="1" l="1"/>
  <c r="H15" i="1" l="1"/>
  <c r="F16" i="1"/>
  <c r="F54" i="1" s="1"/>
  <c r="G41" i="1" l="1"/>
  <c r="G54" i="1" s="1"/>
  <c r="H33" i="1" l="1"/>
  <c r="H29" i="1"/>
  <c r="H22" i="1"/>
  <c r="I5" i="2" l="1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" i="2"/>
  <c r="I3" i="2"/>
  <c r="I42" i="2" l="1"/>
  <c r="J40" i="2"/>
  <c r="J39" i="2"/>
  <c r="J38" i="2"/>
  <c r="J37" i="2"/>
  <c r="J33" i="2"/>
  <c r="J31" i="2"/>
  <c r="J28" i="2"/>
  <c r="J18" i="2"/>
  <c r="J3" i="2"/>
  <c r="J42" i="2" l="1"/>
  <c r="G10" i="1"/>
  <c r="H20" i="1"/>
  <c r="H18" i="1"/>
  <c r="H16" i="1"/>
  <c r="H14" i="1"/>
  <c r="H54" i="1" l="1"/>
  <c r="H10" i="1"/>
</calcChain>
</file>

<file path=xl/comments1.xml><?xml version="1.0" encoding="utf-8"?>
<comments xmlns="http://schemas.openxmlformats.org/spreadsheetml/2006/main">
  <authors>
    <author>Deedee Garcia</author>
  </authors>
  <commentList>
    <comment ref="E14" authorId="0" shapeId="0">
      <text>
        <r>
          <rPr>
            <b/>
            <sz val="9"/>
            <color indexed="81"/>
            <rFont val="Tahoma"/>
            <charset val="1"/>
          </rPr>
          <t>$7,633,177 to One-Stop project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E32" authorId="0" shapeId="0">
      <text>
        <r>
          <rPr>
            <b/>
            <sz val="9"/>
            <color indexed="81"/>
            <rFont val="Tahoma"/>
            <charset val="1"/>
          </rPr>
          <t xml:space="preserve">Add'l $100k needed for equip installations
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E34" authorId="0" shapeId="0">
      <text>
        <r>
          <rPr>
            <b/>
            <sz val="9"/>
            <color indexed="81"/>
            <rFont val="Tahoma"/>
            <charset val="1"/>
          </rPr>
          <t>$7,613,177 bal from Conting.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<sst xmlns="http://schemas.openxmlformats.org/spreadsheetml/2006/main" count="165" uniqueCount="111">
  <si>
    <t>INCOME</t>
  </si>
  <si>
    <t>SERIES 1 REVENUES</t>
  </si>
  <si>
    <t>%
EXPENDED</t>
  </si>
  <si>
    <t>Offering 1</t>
  </si>
  <si>
    <t>Bond Series 1A</t>
  </si>
  <si>
    <t>Bond Series B (BABS)</t>
  </si>
  <si>
    <t>Bond Series 1C</t>
  </si>
  <si>
    <t>Subtotal</t>
  </si>
  <si>
    <t>BUDGET/EXPENSE</t>
  </si>
  <si>
    <t>Victor Valley College Regional Public Safety Training Center</t>
  </si>
  <si>
    <t>Victor Valley College Workforce Development Center - Phase 1</t>
  </si>
  <si>
    <t>Main Campus</t>
  </si>
  <si>
    <t>Music Building Code Compliance &amp; Renovation</t>
  </si>
  <si>
    <t xml:space="preserve"> - Architectural</t>
  </si>
  <si>
    <t xml:space="preserve"> - Fiber Survey and relocation</t>
  </si>
  <si>
    <t xml:space="preserve"> - Abatement</t>
  </si>
  <si>
    <t xml:space="preserve"> - Construction</t>
  </si>
  <si>
    <t xml:space="preserve"> - DSA Plan Check Fees</t>
  </si>
  <si>
    <t xml:space="preserve"> - Soils Engineering</t>
  </si>
  <si>
    <t>Health Science Building Expansion</t>
  </si>
  <si>
    <t>Vocational Complex Expansion/Renovation</t>
  </si>
  <si>
    <t xml:space="preserve">   </t>
  </si>
  <si>
    <t>BOND JJ FUND TOTALS</t>
  </si>
  <si>
    <t>EXPENDED          TO-DATE</t>
  </si>
  <si>
    <t>Available Program Contingency</t>
  </si>
  <si>
    <t>Total RPSTC</t>
  </si>
  <si>
    <t>Total Workforce Development Center</t>
  </si>
  <si>
    <t xml:space="preserve"> - Soils/ Engineering</t>
  </si>
  <si>
    <t xml:space="preserve"> - Soils /Engineering</t>
  </si>
  <si>
    <t>Main Campus Solar CPV (Bond only)</t>
  </si>
  <si>
    <t>Design/Build Team</t>
  </si>
  <si>
    <t xml:space="preserve">     </t>
  </si>
  <si>
    <t>Main Campus Other</t>
  </si>
  <si>
    <t>2008/09</t>
  </si>
  <si>
    <t>2009/10</t>
  </si>
  <si>
    <t>2010/11</t>
  </si>
  <si>
    <t>2011/12</t>
  </si>
  <si>
    <t>2012/13</t>
  </si>
  <si>
    <t>TOTAL</t>
  </si>
  <si>
    <t>Cooley Construction</t>
  </si>
  <si>
    <t>Daily Press</t>
  </si>
  <si>
    <t>Dudek</t>
  </si>
  <si>
    <t>Frick, Frick &amp; Jette</t>
  </si>
  <si>
    <t>GGK/CCS Group</t>
  </si>
  <si>
    <t>High Tech Signs</t>
  </si>
  <si>
    <t>James Lents</t>
  </si>
  <si>
    <t>Stutz Artiano Shinoff &amp; Holtz</t>
  </si>
  <si>
    <t>Pkg Lot Repairs to F01</t>
  </si>
  <si>
    <t>Revolving Cash</t>
  </si>
  <si>
    <t>A&amp;E Inspection</t>
  </si>
  <si>
    <t>Air-Ex Air Conditioning</t>
  </si>
  <si>
    <t>Bell Mountain</t>
  </si>
  <si>
    <t>Carrier Johnson</t>
  </si>
  <si>
    <t>City of Victorville</t>
  </si>
  <si>
    <t>Cleartech Media</t>
  </si>
  <si>
    <t>Compass</t>
  </si>
  <si>
    <t>Compview</t>
  </si>
  <si>
    <t>Impex</t>
  </si>
  <si>
    <t>Liq Pgk Lot Repairs/Do Intrfnd</t>
  </si>
  <si>
    <t>Merrell Eng</t>
  </si>
  <si>
    <t>P2S Engineering</t>
  </si>
  <si>
    <t>Pacific Parking Systems</t>
  </si>
  <si>
    <t>PO 95609/Dup Pmt</t>
  </si>
  <si>
    <t>PY Pkg Lot Repairs</t>
  </si>
  <si>
    <t>Total Environment</t>
  </si>
  <si>
    <t>Vector</t>
  </si>
  <si>
    <t>8/30 M&amp;O Invoice</t>
  </si>
  <si>
    <t>Gale/Jordan</t>
  </si>
  <si>
    <t>Namdar Structural</t>
  </si>
  <si>
    <t>CED Supplies</t>
  </si>
  <si>
    <t>To Pgrm 0040</t>
  </si>
  <si>
    <t>Apex Rentals</t>
  </si>
  <si>
    <t>Reimb DSA TST/INSP</t>
  </si>
  <si>
    <t>James Spencer</t>
  </si>
  <si>
    <t>Corr PO 100215</t>
  </si>
  <si>
    <t>To Prgm 0015</t>
  </si>
  <si>
    <t>SCE</t>
  </si>
  <si>
    <t>1  Other</t>
  </si>
  <si>
    <t>2 Consultants</t>
  </si>
  <si>
    <t>3 Architectual / Inspection</t>
  </si>
  <si>
    <t>4 I.T. Upgrades</t>
  </si>
  <si>
    <t>5 Roadway improvements</t>
  </si>
  <si>
    <t>6 Compass Energy Projects</t>
  </si>
  <si>
    <t xml:space="preserve">7 Gym HVAC </t>
  </si>
  <si>
    <t>8 Legal</t>
  </si>
  <si>
    <t>9 Program manager</t>
  </si>
  <si>
    <t xml:space="preserve">1997 Certificate of Participation </t>
  </si>
  <si>
    <t>Other Bond Related Costs</t>
  </si>
  <si>
    <t>Bond Interest  (Received)</t>
  </si>
  <si>
    <t xml:space="preserve">       </t>
  </si>
  <si>
    <t>Measure JJ Bond Program Reconciled Budget Summary Report</t>
  </si>
  <si>
    <t>One Stop</t>
  </si>
  <si>
    <t>ORIGINAL BUDGET</t>
  </si>
  <si>
    <t>REVISED BUDGET</t>
  </si>
  <si>
    <t>Hesperia Site</t>
  </si>
  <si>
    <t xml:space="preserve">  Solar Covered Parking</t>
  </si>
  <si>
    <t xml:space="preserve">  Campus Wide Key Card Access </t>
  </si>
  <si>
    <t xml:space="preserve">  Energy Projects</t>
  </si>
  <si>
    <t xml:space="preserve">  Campus Roadway &amp; Parking Lot Improvements</t>
  </si>
  <si>
    <t xml:space="preserve">  Campus wide Surveillance system</t>
  </si>
  <si>
    <t xml:space="preserve">  Gymnasium HVAC Upgrades</t>
  </si>
  <si>
    <t xml:space="preserve">  Campus I.T. Upgrades</t>
  </si>
  <si>
    <t xml:space="preserve">  Program Consultants</t>
  </si>
  <si>
    <t xml:space="preserve">  Program Manager</t>
  </si>
  <si>
    <t xml:space="preserve">  Legal Fees</t>
  </si>
  <si>
    <t xml:space="preserve">  Architectual/Engineering/Testing</t>
  </si>
  <si>
    <t xml:space="preserve">  Other</t>
  </si>
  <si>
    <t>As of 09/30/2017 (Includes Updated Budgets)</t>
  </si>
  <si>
    <t xml:space="preserve"> - Agriculture</t>
  </si>
  <si>
    <t>BUDGET</t>
  </si>
  <si>
    <t>As of 12/31/2017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</si>
</sst>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(&quot;$&quot;* #,##0.00_);_(&quot;$&quot;* \(#,##0.00\);_(&quot;$&quot;* &quot;-&quot;??_);_(@_)"/>
    <numFmt numFmtId="164" formatCode="[$-409]mmmm\ d\,\ yyyy;@"/>
    <numFmt numFmtId="165" formatCode="0.0%"/>
    <numFmt numFmtId="166" formatCode="&quot;$&quot;#,##0"/>
    <numFmt numFmtId="167" formatCode="_(&quot;$&quot;* #,##0_);_(&quot;$&quot;* \(#,##0\);_(&quot;$&quot;* &quot;-&quot;??_);_(@_)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11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auto="1"/>
      </left>
      <right/>
      <top style="medium">
        <color auto="1"/>
      </top>
      <bottom style="thin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 style="thin">
        <color indexed="64"/>
      </bottom>
      <diagonal/>
    </border>
  </borders>
  <cellStyleXfs count="4">
    <xf numFmtId="0" fontId="0" fillId="0" borderId="0"/>
    <xf numFmtId="0" fontId="6" fillId="0" borderId="0"/>
    <xf numFmtId="44" fontId="11" fillId="0" borderId="0" applyFont="0" applyFill="0" applyBorder="0" applyAlignment="0" applyProtection="0"/>
    <xf numFmtId="9" fontId="11" fillId="0" borderId="0" applyFont="0" applyFill="0" applyBorder="0" applyAlignment="0" applyProtection="0"/>
  </cellStyleXfs>
  <cellXfs count="189">
    <xf numFmtId="0" fontId="0" fillId="0" borderId="0" xfId="0"/>
    <xf numFmtId="0" fontId="2" fillId="0" borderId="0" xfId="0" applyFont="1"/>
    <xf numFmtId="0" fontId="3" fillId="0" borderId="0" xfId="0" applyFont="1" applyFill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1" fillId="0" borderId="0" xfId="0" applyFont="1"/>
    <xf numFmtId="166" fontId="1" fillId="0" borderId="0" xfId="0" applyNumberFormat="1" applyFont="1"/>
    <xf numFmtId="10" fontId="5" fillId="0" borderId="0" xfId="0" applyNumberFormat="1" applyFont="1"/>
    <xf numFmtId="0" fontId="7" fillId="0" borderId="0" xfId="0" applyFont="1"/>
    <xf numFmtId="166" fontId="0" fillId="0" borderId="0" xfId="0" applyNumberFormat="1"/>
    <xf numFmtId="0" fontId="1" fillId="0" borderId="0" xfId="0" applyFont="1" applyBorder="1" applyAlignment="1"/>
    <xf numFmtId="0" fontId="1" fillId="0" borderId="7" xfId="0" applyFont="1" applyBorder="1" applyAlignment="1"/>
    <xf numFmtId="0" fontId="2" fillId="0" borderId="0" xfId="0" applyFont="1" applyFill="1"/>
    <xf numFmtId="0" fontId="0" fillId="0" borderId="0" xfId="0" applyFill="1"/>
    <xf numFmtId="0" fontId="1" fillId="4" borderId="4" xfId="0" applyFont="1" applyFill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0" xfId="0" applyFont="1" applyBorder="1"/>
    <xf numFmtId="0" fontId="0" fillId="0" borderId="5" xfId="0" applyFont="1" applyBorder="1"/>
    <xf numFmtId="0" fontId="0" fillId="0" borderId="6" xfId="0" applyFont="1" applyBorder="1"/>
    <xf numFmtId="0" fontId="1" fillId="0" borderId="7" xfId="0" applyFont="1" applyBorder="1"/>
    <xf numFmtId="0" fontId="0" fillId="0" borderId="7" xfId="0" applyFont="1" applyBorder="1"/>
    <xf numFmtId="10" fontId="1" fillId="0" borderId="8" xfId="0" applyNumberFormat="1" applyFont="1" applyBorder="1"/>
    <xf numFmtId="166" fontId="1" fillId="0" borderId="7" xfId="0" applyNumberFormat="1" applyFont="1" applyBorder="1"/>
    <xf numFmtId="0" fontId="1" fillId="4" borderId="1" xfId="0" applyFont="1" applyFill="1" applyBorder="1" applyAlignment="1">
      <alignment horizontal="center"/>
    </xf>
    <xf numFmtId="10" fontId="1" fillId="0" borderId="5" xfId="0" applyNumberFormat="1" applyFont="1" applyBorder="1"/>
    <xf numFmtId="0" fontId="0" fillId="0" borderId="4" xfId="0" applyFont="1" applyBorder="1"/>
    <xf numFmtId="0" fontId="0" fillId="0" borderId="0" xfId="0" applyFont="1" applyFill="1" applyBorder="1"/>
    <xf numFmtId="0" fontId="0" fillId="0" borderId="1" xfId="0" applyFont="1" applyBorder="1" applyAlignment="1">
      <alignment horizontal="center"/>
    </xf>
    <xf numFmtId="10" fontId="1" fillId="0" borderId="3" xfId="0" applyNumberFormat="1" applyFont="1" applyBorder="1"/>
    <xf numFmtId="0" fontId="0" fillId="0" borderId="6" xfId="0" applyFont="1" applyBorder="1" applyAlignment="1">
      <alignment horizontal="center"/>
    </xf>
    <xf numFmtId="0" fontId="0" fillId="0" borderId="1" xfId="0" applyFont="1" applyBorder="1" applyAlignment="1">
      <alignment horizontal="center" vertical="center"/>
    </xf>
    <xf numFmtId="0" fontId="0" fillId="0" borderId="9" xfId="0" applyFont="1" applyBorder="1" applyAlignment="1">
      <alignment horizontal="center"/>
    </xf>
    <xf numFmtId="10" fontId="1" fillId="0" borderId="11" xfId="0" applyNumberFormat="1" applyFont="1" applyBorder="1"/>
    <xf numFmtId="0" fontId="0" fillId="8" borderId="9" xfId="0" applyFont="1" applyFill="1" applyBorder="1" applyAlignment="1">
      <alignment horizontal="center"/>
    </xf>
    <xf numFmtId="10" fontId="1" fillId="8" borderId="11" xfId="0" applyNumberFormat="1" applyFont="1" applyFill="1" applyBorder="1"/>
    <xf numFmtId="0" fontId="0" fillId="0" borderId="0" xfId="0" applyFont="1"/>
    <xf numFmtId="0" fontId="1" fillId="7" borderId="0" xfId="0" applyFont="1" applyFill="1"/>
    <xf numFmtId="166" fontId="1" fillId="7" borderId="0" xfId="0" applyNumberFormat="1" applyFont="1" applyFill="1"/>
    <xf numFmtId="10" fontId="1" fillId="7" borderId="0" xfId="0" applyNumberFormat="1" applyFont="1" applyFill="1"/>
    <xf numFmtId="164" fontId="0" fillId="0" borderId="0" xfId="0" applyNumberFormat="1" applyFont="1" applyBorder="1" applyAlignment="1">
      <alignment horizontal="left"/>
    </xf>
    <xf numFmtId="165" fontId="0" fillId="0" borderId="5" xfId="0" applyNumberFormat="1" applyFont="1" applyBorder="1"/>
    <xf numFmtId="0" fontId="10" fillId="0" borderId="0" xfId="0" applyFont="1"/>
    <xf numFmtId="0" fontId="10" fillId="0" borderId="0" xfId="0" applyFont="1" applyFill="1" applyAlignment="1">
      <alignment horizontal="center" vertical="center"/>
    </xf>
    <xf numFmtId="0" fontId="10" fillId="0" borderId="0" xfId="0" applyFont="1" applyAlignment="1">
      <alignment horizontal="center"/>
    </xf>
    <xf numFmtId="0" fontId="1" fillId="0" borderId="10" xfId="0" applyFont="1" applyBorder="1" applyAlignment="1"/>
    <xf numFmtId="0" fontId="0" fillId="0" borderId="9" xfId="0" applyFont="1" applyFill="1" applyBorder="1" applyAlignment="1">
      <alignment horizontal="center"/>
    </xf>
    <xf numFmtId="0" fontId="1" fillId="0" borderId="10" xfId="0" applyFont="1" applyFill="1" applyBorder="1" applyAlignment="1"/>
    <xf numFmtId="0" fontId="1" fillId="4" borderId="0" xfId="0" applyFont="1" applyFill="1" applyBorder="1" applyAlignment="1"/>
    <xf numFmtId="0" fontId="1" fillId="4" borderId="2" xfId="0" applyFont="1" applyFill="1" applyBorder="1" applyAlignment="1"/>
    <xf numFmtId="10" fontId="0" fillId="0" borderId="5" xfId="0" applyNumberFormat="1" applyFont="1" applyBorder="1"/>
    <xf numFmtId="0" fontId="4" fillId="0" borderId="9" xfId="0" applyFont="1" applyFill="1" applyBorder="1" applyAlignment="1">
      <alignment vertical="center"/>
    </xf>
    <xf numFmtId="0" fontId="4" fillId="0" borderId="10" xfId="0" applyFont="1" applyFill="1" applyBorder="1" applyAlignment="1">
      <alignment vertical="center"/>
    </xf>
    <xf numFmtId="0" fontId="5" fillId="0" borderId="10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vertical="center"/>
    </xf>
    <xf numFmtId="14" fontId="5" fillId="0" borderId="10" xfId="0" applyNumberFormat="1" applyFont="1" applyFill="1" applyBorder="1" applyAlignment="1">
      <alignment horizontal="center" vertical="center" wrapText="1"/>
    </xf>
    <xf numFmtId="10" fontId="1" fillId="0" borderId="11" xfId="3" applyNumberFormat="1" applyFont="1" applyFill="1" applyBorder="1" applyAlignment="1">
      <alignment horizontal="right" vertical="center" wrapText="1"/>
    </xf>
    <xf numFmtId="167" fontId="0" fillId="5" borderId="0" xfId="2" applyNumberFormat="1" applyFont="1" applyFill="1" applyBorder="1"/>
    <xf numFmtId="167" fontId="1" fillId="5" borderId="7" xfId="2" applyNumberFormat="1" applyFont="1" applyFill="1" applyBorder="1"/>
    <xf numFmtId="167" fontId="9" fillId="6" borderId="7" xfId="2" applyNumberFormat="1" applyFont="1" applyFill="1" applyBorder="1"/>
    <xf numFmtId="167" fontId="1" fillId="6" borderId="7" xfId="2" applyNumberFormat="1" applyFont="1" applyFill="1" applyBorder="1"/>
    <xf numFmtId="167" fontId="8" fillId="6" borderId="0" xfId="2" applyNumberFormat="1" applyFont="1" applyFill="1" applyBorder="1"/>
    <xf numFmtId="167" fontId="1" fillId="6" borderId="0" xfId="2" applyNumberFormat="1" applyFont="1" applyFill="1" applyBorder="1"/>
    <xf numFmtId="167" fontId="0" fillId="6" borderId="0" xfId="2" applyNumberFormat="1" applyFont="1" applyFill="1" applyBorder="1"/>
    <xf numFmtId="167" fontId="8" fillId="6" borderId="2" xfId="2" applyNumberFormat="1" applyFont="1" applyFill="1" applyBorder="1"/>
    <xf numFmtId="167" fontId="8" fillId="6" borderId="7" xfId="2" applyNumberFormat="1" applyFont="1" applyFill="1" applyBorder="1"/>
    <xf numFmtId="167" fontId="8" fillId="6" borderId="10" xfId="2" applyNumberFormat="1" applyFont="1" applyFill="1" applyBorder="1"/>
    <xf numFmtId="167" fontId="9" fillId="8" borderId="10" xfId="2" applyNumberFormat="1" applyFont="1" applyFill="1" applyBorder="1"/>
    <xf numFmtId="167" fontId="9" fillId="0" borderId="7" xfId="2" applyNumberFormat="1" applyFont="1" applyBorder="1"/>
    <xf numFmtId="167" fontId="1" fillId="0" borderId="7" xfId="2" applyNumberFormat="1" applyFont="1" applyBorder="1"/>
    <xf numFmtId="167" fontId="8" fillId="0" borderId="0" xfId="2" applyNumberFormat="1" applyFont="1" applyBorder="1"/>
    <xf numFmtId="167" fontId="1" fillId="0" borderId="0" xfId="2" applyNumberFormat="1" applyFont="1" applyBorder="1"/>
    <xf numFmtId="167" fontId="0" fillId="0" borderId="0" xfId="2" applyNumberFormat="1" applyFont="1" applyBorder="1"/>
    <xf numFmtId="167" fontId="0" fillId="0" borderId="7" xfId="2" applyNumberFormat="1" applyFont="1" applyBorder="1"/>
    <xf numFmtId="167" fontId="0" fillId="0" borderId="2" xfId="2" applyNumberFormat="1" applyFont="1" applyBorder="1"/>
    <xf numFmtId="167" fontId="8" fillId="0" borderId="10" xfId="2" applyNumberFormat="1" applyFont="1" applyBorder="1"/>
    <xf numFmtId="167" fontId="0" fillId="0" borderId="10" xfId="2" applyNumberFormat="1" applyFont="1" applyFill="1" applyBorder="1"/>
    <xf numFmtId="167" fontId="0" fillId="0" borderId="10" xfId="2" applyNumberFormat="1" applyFont="1" applyBorder="1"/>
    <xf numFmtId="0" fontId="0" fillId="8" borderId="2" xfId="0" applyFont="1" applyFill="1" applyBorder="1" applyAlignment="1"/>
    <xf numFmtId="0" fontId="0" fillId="8" borderId="3" xfId="0" applyFont="1" applyFill="1" applyBorder="1" applyAlignment="1"/>
    <xf numFmtId="0" fontId="0" fillId="0" borderId="0" xfId="0" applyFont="1" applyAlignment="1"/>
    <xf numFmtId="0" fontId="5" fillId="3" borderId="2" xfId="0" applyFont="1" applyFill="1" applyBorder="1" applyAlignment="1">
      <alignment vertical="center"/>
    </xf>
    <xf numFmtId="0" fontId="1" fillId="0" borderId="10" xfId="0" applyFont="1" applyBorder="1" applyAlignment="1"/>
    <xf numFmtId="167" fontId="0" fillId="0" borderId="0" xfId="0" applyNumberFormat="1"/>
    <xf numFmtId="0" fontId="1" fillId="0" borderId="2" xfId="0" applyFont="1" applyBorder="1" applyAlignment="1"/>
    <xf numFmtId="0" fontId="0" fillId="0" borderId="0" xfId="0"/>
    <xf numFmtId="167" fontId="0" fillId="0" borderId="0" xfId="2" applyNumberFormat="1" applyFont="1"/>
    <xf numFmtId="167" fontId="0" fillId="0" borderId="0" xfId="2" applyNumberFormat="1" applyFont="1" applyAlignment="1">
      <alignment horizontal="center"/>
    </xf>
    <xf numFmtId="167" fontId="1" fillId="0" borderId="12" xfId="2" applyNumberFormat="1" applyFont="1" applyBorder="1"/>
    <xf numFmtId="167" fontId="0" fillId="9" borderId="0" xfId="2" applyNumberFormat="1" applyFont="1" applyFill="1"/>
    <xf numFmtId="0" fontId="0" fillId="0" borderId="13" xfId="0" quotePrefix="1" applyBorder="1" applyAlignment="1">
      <alignment horizontal="center"/>
    </xf>
    <xf numFmtId="167" fontId="0" fillId="0" borderId="13" xfId="2" applyNumberFormat="1" applyFont="1" applyBorder="1" applyAlignment="1">
      <alignment horizontal="center"/>
    </xf>
    <xf numFmtId="167" fontId="0" fillId="0" borderId="13" xfId="2" quotePrefix="1" applyNumberFormat="1" applyFont="1" applyBorder="1" applyAlignment="1">
      <alignment horizontal="center"/>
    </xf>
    <xf numFmtId="0" fontId="0" fillId="0" borderId="0" xfId="0" applyAlignment="1">
      <alignment horizontal="center"/>
    </xf>
    <xf numFmtId="167" fontId="0" fillId="0" borderId="14" xfId="2" applyNumberFormat="1" applyFont="1" applyBorder="1"/>
    <xf numFmtId="0" fontId="1" fillId="0" borderId="4" xfId="0" applyFont="1" applyFill="1" applyBorder="1" applyAlignment="1">
      <alignment horizontal="center"/>
    </xf>
    <xf numFmtId="0" fontId="1" fillId="0" borderId="0" xfId="0" applyFont="1" applyFill="1" applyBorder="1" applyAlignment="1"/>
    <xf numFmtId="167" fontId="1" fillId="0" borderId="0" xfId="2" applyNumberFormat="1" applyFont="1" applyFill="1" applyBorder="1"/>
    <xf numFmtId="167" fontId="1" fillId="6" borderId="0" xfId="2" applyNumberFormat="1" applyFont="1" applyFill="1" applyBorder="1" applyAlignment="1">
      <alignment horizontal="center"/>
    </xf>
    <xf numFmtId="0" fontId="0" fillId="8" borderId="0" xfId="0" applyFont="1" applyFill="1" applyBorder="1" applyAlignment="1"/>
    <xf numFmtId="0" fontId="0" fillId="8" borderId="5" xfId="0" applyFont="1" applyFill="1" applyBorder="1" applyAlignment="1"/>
    <xf numFmtId="0" fontId="0" fillId="0" borderId="15" xfId="0" applyFont="1" applyBorder="1"/>
    <xf numFmtId="0" fontId="1" fillId="0" borderId="16" xfId="0" applyFont="1" applyBorder="1"/>
    <xf numFmtId="0" fontId="0" fillId="0" borderId="16" xfId="0" applyFont="1" applyBorder="1"/>
    <xf numFmtId="167" fontId="9" fillId="6" borderId="16" xfId="2" applyNumberFormat="1" applyFont="1" applyFill="1" applyBorder="1"/>
    <xf numFmtId="167" fontId="9" fillId="0" borderId="16" xfId="2" applyNumberFormat="1" applyFont="1" applyBorder="1"/>
    <xf numFmtId="10" fontId="1" fillId="0" borderId="17" xfId="0" applyNumberFormat="1" applyFont="1" applyBorder="1"/>
    <xf numFmtId="167" fontId="0" fillId="5" borderId="0" xfId="2" quotePrefix="1" applyNumberFormat="1" applyFont="1" applyFill="1" applyBorder="1"/>
    <xf numFmtId="167" fontId="0" fillId="8" borderId="0" xfId="0" applyNumberFormat="1" applyFont="1" applyFill="1" applyBorder="1" applyAlignment="1"/>
    <xf numFmtId="0" fontId="1" fillId="0" borderId="10" xfId="0" applyFont="1" applyBorder="1" applyAlignment="1"/>
    <xf numFmtId="0" fontId="1" fillId="0" borderId="2" xfId="0" applyFont="1" applyBorder="1" applyAlignment="1"/>
    <xf numFmtId="167" fontId="8" fillId="9" borderId="10" xfId="2" applyNumberFormat="1" applyFont="1" applyFill="1" applyBorder="1"/>
    <xf numFmtId="0" fontId="5" fillId="3" borderId="2" xfId="0" quotePrefix="1" applyFont="1" applyFill="1" applyBorder="1" applyAlignment="1">
      <alignment horizontal="center" vertical="center" wrapText="1"/>
    </xf>
    <xf numFmtId="167" fontId="1" fillId="4" borderId="2" xfId="2" applyNumberFormat="1" applyFont="1" applyFill="1" applyBorder="1" applyAlignment="1"/>
    <xf numFmtId="167" fontId="1" fillId="0" borderId="0" xfId="2" applyNumberFormat="1" applyFont="1" applyAlignment="1"/>
    <xf numFmtId="167" fontId="1" fillId="0" borderId="2" xfId="2" applyNumberFormat="1" applyFont="1" applyBorder="1" applyAlignment="1"/>
    <xf numFmtId="167" fontId="1" fillId="0" borderId="0" xfId="2" applyNumberFormat="1" applyFont="1" applyBorder="1" applyAlignment="1"/>
    <xf numFmtId="167" fontId="1" fillId="0" borderId="7" xfId="2" applyNumberFormat="1" applyFont="1" applyBorder="1" applyAlignment="1"/>
    <xf numFmtId="167" fontId="8" fillId="10" borderId="2" xfId="2" applyNumberFormat="1" applyFont="1" applyFill="1" applyBorder="1"/>
    <xf numFmtId="167" fontId="8" fillId="10" borderId="0" xfId="2" applyNumberFormat="1" applyFont="1" applyFill="1" applyBorder="1"/>
    <xf numFmtId="167" fontId="1" fillId="10" borderId="2" xfId="2" applyNumberFormat="1" applyFont="1" applyFill="1" applyBorder="1" applyAlignment="1"/>
    <xf numFmtId="167" fontId="0" fillId="10" borderId="2" xfId="2" applyNumberFormat="1" applyFont="1" applyFill="1" applyBorder="1"/>
    <xf numFmtId="10" fontId="1" fillId="10" borderId="3" xfId="0" applyNumberFormat="1" applyFont="1" applyFill="1" applyBorder="1"/>
    <xf numFmtId="0" fontId="0" fillId="10" borderId="0" xfId="0" applyFont="1" applyFill="1" applyBorder="1"/>
    <xf numFmtId="0" fontId="1" fillId="10" borderId="0" xfId="0" applyFont="1" applyFill="1" applyBorder="1" applyAlignment="1"/>
    <xf numFmtId="167" fontId="1" fillId="10" borderId="0" xfId="2" applyNumberFormat="1" applyFont="1" applyFill="1" applyBorder="1" applyAlignment="1"/>
    <xf numFmtId="167" fontId="0" fillId="10" borderId="0" xfId="2" applyNumberFormat="1" applyFont="1" applyFill="1" applyBorder="1"/>
    <xf numFmtId="10" fontId="1" fillId="10" borderId="5" xfId="0" applyNumberFormat="1" applyFont="1" applyFill="1" applyBorder="1"/>
    <xf numFmtId="0" fontId="1" fillId="0" borderId="10" xfId="0" quotePrefix="1" applyFont="1" applyFill="1" applyBorder="1" applyAlignment="1">
      <alignment horizontal="left"/>
    </xf>
    <xf numFmtId="0" fontId="1" fillId="0" borderId="10" xfId="0" quotePrefix="1" applyFont="1" applyBorder="1" applyAlignment="1">
      <alignment horizontal="left"/>
    </xf>
    <xf numFmtId="0" fontId="1" fillId="0" borderId="7" xfId="0" quotePrefix="1" applyFont="1" applyBorder="1" applyAlignment="1">
      <alignment horizontal="left"/>
    </xf>
    <xf numFmtId="167" fontId="1" fillId="4" borderId="0" xfId="0" applyNumberFormat="1" applyFont="1" applyFill="1" applyBorder="1" applyAlignment="1"/>
    <xf numFmtId="167" fontId="8" fillId="0" borderId="7" xfId="2" applyNumberFormat="1" applyFont="1" applyFill="1" applyBorder="1"/>
    <xf numFmtId="167" fontId="11" fillId="0" borderId="0" xfId="2" applyNumberFormat="1" applyFont="1" applyFill="1" applyBorder="1" applyAlignment="1">
      <alignment horizontal="center"/>
    </xf>
    <xf numFmtId="167" fontId="8" fillId="0" borderId="16" xfId="2" applyNumberFormat="1" applyFont="1" applyFill="1" applyBorder="1"/>
    <xf numFmtId="0" fontId="1" fillId="0" borderId="10" xfId="0" applyFont="1" applyBorder="1" applyAlignment="1"/>
    <xf numFmtId="0" fontId="1" fillId="0" borderId="2" xfId="0" applyFont="1" applyBorder="1" applyAlignment="1"/>
    <xf numFmtId="0" fontId="1" fillId="10" borderId="2" xfId="0" applyFont="1" applyFill="1" applyBorder="1" applyAlignment="1"/>
    <xf numFmtId="0" fontId="0" fillId="0" borderId="0" xfId="0" applyAlignment="1">
      <alignment horizontal="center" vertical="center"/>
    </xf>
    <xf numFmtId="0" fontId="5" fillId="3" borderId="1" xfId="0" applyFont="1" applyFill="1" applyBorder="1" applyAlignment="1">
      <alignment vertical="center"/>
    </xf>
    <xf numFmtId="0" fontId="5" fillId="3" borderId="2" xfId="0" applyFont="1" applyFill="1" applyBorder="1" applyAlignment="1">
      <alignment vertical="center"/>
    </xf>
    <xf numFmtId="0" fontId="4" fillId="3" borderId="1" xfId="0" applyFont="1" applyFill="1" applyBorder="1" applyAlignment="1">
      <alignment vertical="center"/>
    </xf>
    <xf numFmtId="0" fontId="4" fillId="3" borderId="2" xfId="0" applyFont="1" applyFill="1" applyBorder="1" applyAlignment="1">
      <alignment vertical="center"/>
    </xf>
    <xf numFmtId="0" fontId="1" fillId="0" borderId="6" xfId="0" applyFont="1" applyBorder="1"/>
    <xf numFmtId="0" fontId="1" fillId="0" borderId="9" xfId="0" applyFont="1" applyFill="1" applyBorder="1" applyAlignment="1">
      <alignment vertical="center"/>
    </xf>
    <xf numFmtId="0" fontId="1" fillId="0" borderId="4" xfId="0" applyFont="1" applyFill="1" applyBorder="1" applyAlignment="1"/>
    <xf numFmtId="0" fontId="1" fillId="0" borderId="15" xfId="0" applyFont="1" applyBorder="1"/>
    <xf numFmtId="0" fontId="1" fillId="4" borderId="4" xfId="0" applyFont="1" applyFill="1" applyBorder="1" applyAlignment="1"/>
    <xf numFmtId="0" fontId="1" fillId="4" borderId="1" xfId="0" applyFont="1" applyFill="1" applyBorder="1" applyAlignment="1"/>
    <xf numFmtId="0" fontId="1" fillId="0" borderId="9" xfId="0" applyFont="1" applyBorder="1" applyAlignment="1"/>
    <xf numFmtId="0" fontId="1" fillId="0" borderId="1" xfId="0" applyFont="1" applyBorder="1" applyAlignment="1"/>
    <xf numFmtId="0" fontId="0" fillId="10" borderId="4" xfId="0" applyFont="1" applyFill="1" applyBorder="1"/>
    <xf numFmtId="0" fontId="1" fillId="10" borderId="1" xfId="0" applyFont="1" applyFill="1" applyBorder="1" applyAlignment="1"/>
    <xf numFmtId="0" fontId="1" fillId="0" borderId="9" xfId="0" quotePrefix="1" applyFont="1" applyBorder="1" applyAlignment="1">
      <alignment horizontal="left"/>
    </xf>
    <xf numFmtId="0" fontId="1" fillId="0" borderId="6" xfId="0" quotePrefix="1" applyFont="1" applyBorder="1" applyAlignment="1">
      <alignment horizontal="left"/>
    </xf>
    <xf numFmtId="0" fontId="1" fillId="0" borderId="9" xfId="0" quotePrefix="1" applyFont="1" applyFill="1" applyBorder="1" applyAlignment="1">
      <alignment horizontal="left"/>
    </xf>
    <xf numFmtId="0" fontId="0" fillId="0" borderId="0" xfId="0" applyFont="1" applyFill="1" applyBorder="1" applyAlignment="1"/>
    <xf numFmtId="0" fontId="0" fillId="0" borderId="5" xfId="0" applyFont="1" applyFill="1" applyBorder="1" applyAlignment="1"/>
    <xf numFmtId="0" fontId="0" fillId="0" borderId="2" xfId="0" applyFont="1" applyFill="1" applyBorder="1" applyAlignment="1"/>
    <xf numFmtId="0" fontId="0" fillId="0" borderId="3" xfId="0" applyFont="1" applyFill="1" applyBorder="1" applyAlignment="1"/>
    <xf numFmtId="0" fontId="1" fillId="4" borderId="0" xfId="0" applyFont="1" applyFill="1" applyBorder="1" applyAlignment="1">
      <alignment horizontal="right"/>
    </xf>
    <xf numFmtId="167" fontId="8" fillId="0" borderId="10" xfId="2" applyNumberFormat="1" applyFont="1" applyFill="1" applyBorder="1"/>
    <xf numFmtId="167" fontId="8" fillId="0" borderId="0" xfId="2" applyNumberFormat="1" applyFont="1" applyFill="1" applyBorder="1"/>
    <xf numFmtId="0" fontId="1" fillId="8" borderId="9" xfId="0" applyFont="1" applyFill="1" applyBorder="1" applyAlignment="1"/>
    <xf numFmtId="0" fontId="1" fillId="8" borderId="10" xfId="0" applyFont="1" applyFill="1" applyBorder="1" applyAlignment="1"/>
    <xf numFmtId="0" fontId="3" fillId="2" borderId="0" xfId="0" quotePrefix="1" applyFont="1" applyFill="1" applyAlignment="1">
      <alignment horizontal="center" vertical="center"/>
    </xf>
    <xf numFmtId="0" fontId="5" fillId="0" borderId="7" xfId="0" quotePrefix="1" applyFont="1" applyBorder="1" applyAlignment="1">
      <alignment horizontal="center"/>
    </xf>
    <xf numFmtId="0" fontId="1" fillId="0" borderId="1" xfId="0" applyFont="1" applyBorder="1" applyAlignment="1"/>
    <xf numFmtId="0" fontId="1" fillId="0" borderId="2" xfId="0" applyFont="1" applyBorder="1" applyAlignment="1"/>
    <xf numFmtId="0" fontId="1" fillId="10" borderId="1" xfId="0" applyFont="1" applyFill="1" applyBorder="1" applyAlignment="1"/>
    <xf numFmtId="0" fontId="1" fillId="10" borderId="2" xfId="0" applyFont="1" applyFill="1" applyBorder="1" applyAlignment="1"/>
    <xf numFmtId="0" fontId="1" fillId="0" borderId="9" xfId="0" quotePrefix="1" applyFont="1" applyBorder="1" applyAlignment="1">
      <alignment horizontal="left"/>
    </xf>
    <xf numFmtId="0" fontId="1" fillId="0" borderId="10" xfId="0" applyFont="1" applyBorder="1" applyAlignment="1"/>
    <xf numFmtId="0" fontId="1" fillId="0" borderId="4" xfId="0" quotePrefix="1" applyFont="1" applyBorder="1" applyAlignment="1">
      <alignment horizontal="left"/>
    </xf>
    <xf numFmtId="0" fontId="1" fillId="0" borderId="0" xfId="0" applyFont="1" applyBorder="1" applyAlignment="1"/>
    <xf numFmtId="0" fontId="1" fillId="0" borderId="4" xfId="0" applyFont="1" applyBorder="1" applyAlignment="1"/>
    <xf numFmtId="0" fontId="0" fillId="0" borderId="0" xfId="0" applyAlignment="1">
      <alignment horizontal="center" vertical="center"/>
    </xf>
    <xf numFmtId="0" fontId="5" fillId="0" borderId="0" xfId="0" quotePrefix="1" applyFont="1" applyAlignment="1">
      <alignment horizontal="center"/>
    </xf>
    <xf numFmtId="0" fontId="5" fillId="0" borderId="0" xfId="0" applyFont="1" applyAlignment="1">
      <alignment horizontal="center"/>
    </xf>
    <xf numFmtId="0" fontId="5" fillId="3" borderId="1" xfId="0" applyFont="1" applyFill="1" applyBorder="1" applyAlignment="1">
      <alignment vertical="center"/>
    </xf>
    <xf numFmtId="0" fontId="5" fillId="3" borderId="2" xfId="0" applyFont="1" applyFill="1" applyBorder="1" applyAlignment="1">
      <alignment vertical="center"/>
    </xf>
    <xf numFmtId="0" fontId="0" fillId="0" borderId="4" xfId="0" applyFont="1" applyBorder="1" applyAlignment="1">
      <alignment horizontal="center" vertical="center"/>
    </xf>
    <xf numFmtId="0" fontId="4" fillId="3" borderId="1" xfId="0" applyFont="1" applyFill="1" applyBorder="1" applyAlignment="1">
      <alignment vertical="center"/>
    </xf>
    <xf numFmtId="0" fontId="4" fillId="3" borderId="2" xfId="0" applyFont="1" applyFill="1" applyBorder="1" applyAlignment="1">
      <alignment vertical="center"/>
    </xf>
    <xf numFmtId="0" fontId="0" fillId="7" borderId="0" xfId="0" applyFont="1" applyFill="1" applyAlignment="1"/>
    <xf numFmtId="0" fontId="0" fillId="0" borderId="0" xfId="0" applyFont="1" applyAlignment="1"/>
    <xf numFmtId="0" fontId="1" fillId="0" borderId="0" xfId="0" quotePrefix="1" applyFont="1" applyBorder="1" applyAlignment="1">
      <alignment horizontal="left"/>
    </xf>
    <xf numFmtId="0" fontId="1" fillId="0" borderId="0" xfId="0" applyFont="1" applyAlignment="1"/>
    <xf numFmtId="0" fontId="1" fillId="0" borderId="10" xfId="0" quotePrefix="1" applyFont="1" applyBorder="1" applyAlignment="1">
      <alignment horizontal="left"/>
    </xf>
  </cellXfs>
  <cellStyles count="4">
    <cellStyle name="Currency" xfId="2" builtinId="4"/>
    <cellStyle name="Normal" xfId="0" builtinId="0"/>
    <cellStyle name="Normal 2" xfId="1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2:I53"/>
  <sheetViews>
    <sheetView tabSelected="1" zoomScale="130" zoomScaleNormal="130" workbookViewId="0"/>
  </sheetViews>
  <sheetFormatPr defaultRowHeight="15" x14ac:dyDescent="0.25"/>
  <cols>
    <col min="1" max="1" width="5.5703125" style="85" customWidth="1"/>
    <col min="2" max="2" width="26.5703125" style="85" customWidth="1"/>
    <col min="3" max="4" width="16.7109375" style="85" customWidth="1"/>
    <col min="5" max="5" width="15" style="85" customWidth="1"/>
    <col min="6" max="6" width="15.140625" style="85" customWidth="1"/>
    <col min="7" max="7" width="11.42578125" style="85" customWidth="1"/>
    <col min="8" max="8" width="9.140625" style="85"/>
    <col min="9" max="9" width="11.5703125" style="85" bestFit="1" customWidth="1"/>
    <col min="10" max="16384" width="9.140625" style="85"/>
  </cols>
  <sheetData>
    <row r="2" spans="2:9" ht="13.5" customHeight="1" x14ac:dyDescent="0.25">
      <c r="B2" s="165" t="s">
        <v>90</v>
      </c>
      <c r="C2" s="165"/>
      <c r="D2" s="165"/>
      <c r="E2" s="165"/>
      <c r="F2" s="165"/>
      <c r="G2" s="165"/>
      <c r="H2" s="2"/>
      <c r="I2" s="2"/>
    </row>
    <row r="3" spans="2:9" ht="10.5" customHeight="1" x14ac:dyDescent="0.25">
      <c r="B3" s="138"/>
      <c r="C3" s="138"/>
      <c r="D3" s="138"/>
      <c r="E3" s="138"/>
      <c r="F3" s="138"/>
      <c r="G3" s="138"/>
      <c r="H3" s="2"/>
      <c r="I3" s="2"/>
    </row>
    <row r="4" spans="2:9" ht="19.5" thickBot="1" x14ac:dyDescent="0.35">
      <c r="B4" s="166" t="s">
        <v>110</v>
      </c>
      <c r="C4" s="166"/>
      <c r="D4" s="166"/>
      <c r="E4" s="166"/>
      <c r="F4" s="166"/>
      <c r="G4" s="166"/>
      <c r="H4" s="1"/>
      <c r="I4" s="1"/>
    </row>
    <row r="5" spans="2:9" ht="30.75" customHeight="1" x14ac:dyDescent="0.3">
      <c r="B5" s="139" t="s">
        <v>0</v>
      </c>
      <c r="C5" s="140"/>
      <c r="D5" s="140"/>
      <c r="E5" s="3" t="s">
        <v>1</v>
      </c>
      <c r="F5" s="3" t="s">
        <v>23</v>
      </c>
      <c r="G5" s="4" t="s">
        <v>2</v>
      </c>
      <c r="H5" s="1"/>
      <c r="I5" s="1"/>
    </row>
    <row r="6" spans="2:9" ht="15" customHeight="1" x14ac:dyDescent="0.3">
      <c r="B6" s="25" t="s">
        <v>4</v>
      </c>
      <c r="C6" s="39">
        <v>39940</v>
      </c>
      <c r="D6" s="39"/>
      <c r="E6" s="57">
        <v>54004963</v>
      </c>
      <c r="F6" s="16"/>
      <c r="G6" s="49"/>
      <c r="H6" s="1"/>
      <c r="I6" s="1"/>
    </row>
    <row r="7" spans="2:9" ht="15" customHeight="1" x14ac:dyDescent="0.3">
      <c r="B7" s="25" t="s">
        <v>5</v>
      </c>
      <c r="C7" s="39">
        <v>39940</v>
      </c>
      <c r="D7" s="39"/>
      <c r="E7" s="57">
        <v>12000000</v>
      </c>
      <c r="F7" s="16"/>
      <c r="G7" s="49"/>
      <c r="H7" s="1"/>
      <c r="I7" s="1"/>
    </row>
    <row r="8" spans="2:9" ht="15" customHeight="1" x14ac:dyDescent="0.3">
      <c r="B8" s="25" t="s">
        <v>6</v>
      </c>
      <c r="C8" s="39">
        <v>39987</v>
      </c>
      <c r="D8" s="39"/>
      <c r="E8" s="57">
        <v>70017065</v>
      </c>
      <c r="F8" s="16"/>
      <c r="G8" s="49"/>
      <c r="H8" s="1"/>
      <c r="I8" s="1"/>
    </row>
    <row r="9" spans="2:9" ht="15" customHeight="1" x14ac:dyDescent="0.3">
      <c r="B9" s="25" t="s">
        <v>88</v>
      </c>
      <c r="C9" s="16"/>
      <c r="D9" s="16"/>
      <c r="E9" s="107">
        <f>3856995+22125.54+17093+39946+15246.41+1309.16+16579.04+44811.66+24737.05-1549.94+28880.45+44265.14+20234.12</f>
        <v>4130672.6300000008</v>
      </c>
      <c r="F9" s="16"/>
      <c r="G9" s="40"/>
      <c r="H9" s="1"/>
      <c r="I9" s="1"/>
    </row>
    <row r="10" spans="2:9" ht="15" customHeight="1" thickBot="1" x14ac:dyDescent="0.35">
      <c r="B10" s="143" t="s">
        <v>7</v>
      </c>
      <c r="C10" s="20"/>
      <c r="D10" s="20"/>
      <c r="E10" s="58">
        <f>SUM(E6:E9)</f>
        <v>140152700.63</v>
      </c>
      <c r="F10" s="22">
        <f>F47</f>
        <v>132655480.40000001</v>
      </c>
      <c r="G10" s="21">
        <f>F10/E10</f>
        <v>0.94650677299617303</v>
      </c>
      <c r="H10" s="1"/>
      <c r="I10" s="1"/>
    </row>
    <row r="11" spans="2:9" ht="10.5" customHeight="1" thickBot="1" x14ac:dyDescent="0.35">
      <c r="B11" s="1"/>
      <c r="C11" s="1"/>
      <c r="D11" s="1"/>
      <c r="E11" s="1"/>
      <c r="F11" s="1"/>
      <c r="G11" s="1"/>
      <c r="H11" s="1"/>
      <c r="I11" s="1"/>
    </row>
    <row r="12" spans="2:9" ht="29.25" customHeight="1" thickBot="1" x14ac:dyDescent="0.35">
      <c r="B12" s="141" t="s">
        <v>8</v>
      </c>
      <c r="C12" s="142"/>
      <c r="D12" s="3" t="s">
        <v>92</v>
      </c>
      <c r="E12" s="112" t="s">
        <v>93</v>
      </c>
      <c r="F12" s="3" t="s">
        <v>23</v>
      </c>
      <c r="G12" s="4" t="s">
        <v>2</v>
      </c>
      <c r="H12" s="1"/>
      <c r="I12" s="1"/>
    </row>
    <row r="13" spans="2:9" ht="15" customHeight="1" thickBot="1" x14ac:dyDescent="0.35">
      <c r="B13" s="144"/>
      <c r="C13" s="51"/>
      <c r="D13" s="51"/>
      <c r="E13" s="55">
        <v>43100</v>
      </c>
      <c r="F13" s="52"/>
      <c r="G13" s="53"/>
      <c r="H13" s="1"/>
      <c r="I13" s="1"/>
    </row>
    <row r="14" spans="2:9" ht="15" customHeight="1" thickBot="1" x14ac:dyDescent="0.35">
      <c r="B14" s="144" t="s">
        <v>24</v>
      </c>
      <c r="C14" s="51"/>
      <c r="D14" s="132">
        <f>3836314.59-8397+22125.54+17092.91-4485.65+39945.54-9400+15246.41+1309.16-175-1518.75+16579.04+44811.66-5090.63-7435.63+24737.05-5784</f>
        <v>3975875.2400000007</v>
      </c>
      <c r="E14" s="59">
        <f>7942812-1549.94+28880.45-18031.53-734.76+44265.14-81603.46-80861-100000-100000-7633177</f>
        <v>-0.10000000055879354</v>
      </c>
      <c r="F14" s="68">
        <v>0</v>
      </c>
      <c r="G14" s="56">
        <f>F14/E14</f>
        <v>0</v>
      </c>
      <c r="H14" s="1"/>
      <c r="I14" s="1"/>
    </row>
    <row r="15" spans="2:9" ht="15" customHeight="1" thickBot="1" x14ac:dyDescent="0.35">
      <c r="B15" s="145" t="s">
        <v>86</v>
      </c>
      <c r="C15" s="96"/>
      <c r="D15" s="133">
        <v>52206346</v>
      </c>
      <c r="E15" s="98">
        <v>52206346</v>
      </c>
      <c r="F15" s="97">
        <v>52206346</v>
      </c>
      <c r="G15" s="24">
        <f>F15/E15</f>
        <v>1</v>
      </c>
      <c r="H15" s="1"/>
      <c r="I15" s="1"/>
    </row>
    <row r="16" spans="2:9" ht="15" customHeight="1" x14ac:dyDescent="0.3">
      <c r="B16" s="146" t="s">
        <v>87</v>
      </c>
      <c r="C16" s="103"/>
      <c r="D16" s="134">
        <f>55437213-D15</f>
        <v>3230867</v>
      </c>
      <c r="E16" s="104">
        <f>55437213-E15</f>
        <v>3230867</v>
      </c>
      <c r="F16" s="105">
        <v>3230867</v>
      </c>
      <c r="G16" s="106">
        <f>F16/E16</f>
        <v>1</v>
      </c>
      <c r="H16" s="1"/>
      <c r="I16" s="1"/>
    </row>
    <row r="17" spans="2:9" ht="15" customHeight="1" x14ac:dyDescent="0.3">
      <c r="B17" s="147" t="s">
        <v>9</v>
      </c>
      <c r="C17" s="47"/>
      <c r="D17" s="47"/>
      <c r="E17" s="156"/>
      <c r="F17" s="156"/>
      <c r="G17" s="157"/>
      <c r="H17" s="1"/>
      <c r="I17" s="1"/>
    </row>
    <row r="18" spans="2:9" ht="19.5" thickBot="1" x14ac:dyDescent="0.35">
      <c r="B18" s="143" t="s">
        <v>25</v>
      </c>
      <c r="C18" s="20"/>
      <c r="D18" s="73">
        <v>31930956</v>
      </c>
      <c r="E18" s="60">
        <f>31917630+443.34+8397+4485.65</f>
        <v>31930955.989999998</v>
      </c>
      <c r="F18" s="69">
        <f>31917630+443.34+8396.81+4485.65</f>
        <v>31930955.799999997</v>
      </c>
      <c r="G18" s="21">
        <f>F18/E18</f>
        <v>0.99999999404966133</v>
      </c>
      <c r="H18" s="1"/>
      <c r="I18" s="1"/>
    </row>
    <row r="19" spans="2:9" ht="15" customHeight="1" x14ac:dyDescent="0.3">
      <c r="B19" s="148" t="s">
        <v>10</v>
      </c>
      <c r="C19" s="48"/>
      <c r="D19" s="113"/>
      <c r="E19" s="158"/>
      <c r="F19" s="158"/>
      <c r="G19" s="159"/>
      <c r="H19" s="1"/>
      <c r="I19" s="1"/>
    </row>
    <row r="20" spans="2:9" ht="15" customHeight="1" thickBot="1" x14ac:dyDescent="0.35">
      <c r="B20" s="143" t="s">
        <v>26</v>
      </c>
      <c r="C20" s="20"/>
      <c r="D20" s="73">
        <v>11324985</v>
      </c>
      <c r="E20" s="60">
        <v>11016624</v>
      </c>
      <c r="F20" s="69">
        <v>11016624</v>
      </c>
      <c r="G20" s="21">
        <f>F20/E20</f>
        <v>1</v>
      </c>
      <c r="H20" s="1"/>
      <c r="I20" s="1"/>
    </row>
    <row r="21" spans="2:9" ht="15" customHeight="1" thickBot="1" x14ac:dyDescent="0.35">
      <c r="B21" s="148" t="s">
        <v>11</v>
      </c>
      <c r="C21" s="48"/>
      <c r="D21" s="113"/>
      <c r="E21" s="158"/>
      <c r="F21" s="158"/>
      <c r="G21" s="159"/>
      <c r="H21" s="1"/>
      <c r="I21" s="1"/>
    </row>
    <row r="22" spans="2:9" ht="15" customHeight="1" thickBot="1" x14ac:dyDescent="0.35">
      <c r="B22" s="149" t="s">
        <v>94</v>
      </c>
      <c r="C22" s="135"/>
      <c r="D22" s="111">
        <v>36917</v>
      </c>
      <c r="E22" s="66">
        <f>36917+734.76</f>
        <v>37651.760000000002</v>
      </c>
      <c r="F22" s="75">
        <f>36917+734.76</f>
        <v>37651.760000000002</v>
      </c>
      <c r="G22" s="32">
        <f>F22/E22</f>
        <v>1</v>
      </c>
      <c r="H22" s="1"/>
      <c r="I22" s="1"/>
    </row>
    <row r="23" spans="2:9" ht="15" customHeight="1" thickBot="1" x14ac:dyDescent="0.35">
      <c r="B23" s="175" t="s">
        <v>12</v>
      </c>
      <c r="C23" s="174"/>
      <c r="D23" s="114">
        <v>3800000</v>
      </c>
      <c r="E23" s="61">
        <v>3535675</v>
      </c>
      <c r="F23" s="70">
        <f>633370+195575+483014.25+816126.84+991429.77+157107.85+195020.11+50012.9+2459+11559.5</f>
        <v>3535675.2199999997</v>
      </c>
      <c r="G23" s="24">
        <f>F23/E23</f>
        <v>1.0000000622229135</v>
      </c>
      <c r="H23" s="1"/>
      <c r="I23" s="1"/>
    </row>
    <row r="24" spans="2:9" ht="15" hidden="1" customHeight="1" x14ac:dyDescent="0.3">
      <c r="B24" s="25" t="s">
        <v>13</v>
      </c>
      <c r="C24" s="16"/>
      <c r="D24" s="72"/>
      <c r="E24" s="62"/>
      <c r="F24" s="71"/>
      <c r="G24" s="24"/>
      <c r="H24" s="1"/>
      <c r="I24" s="1"/>
    </row>
    <row r="25" spans="2:9" ht="15" hidden="1" customHeight="1" x14ac:dyDescent="0.3">
      <c r="B25" s="25" t="s">
        <v>14</v>
      </c>
      <c r="C25" s="16"/>
      <c r="D25" s="72"/>
      <c r="E25" s="63"/>
      <c r="F25" s="72"/>
      <c r="G25" s="17"/>
      <c r="H25" s="1"/>
      <c r="I25" s="1"/>
    </row>
    <row r="26" spans="2:9" ht="15" hidden="1" customHeight="1" x14ac:dyDescent="0.3">
      <c r="B26" s="25" t="s">
        <v>15</v>
      </c>
      <c r="C26" s="16"/>
      <c r="D26" s="72"/>
      <c r="E26" s="63"/>
      <c r="F26" s="72"/>
      <c r="G26" s="17"/>
      <c r="H26" s="1"/>
      <c r="I26" s="1"/>
    </row>
    <row r="27" spans="2:9" ht="15" hidden="1" customHeight="1" x14ac:dyDescent="0.3">
      <c r="B27" s="25" t="s">
        <v>16</v>
      </c>
      <c r="C27" s="16"/>
      <c r="D27" s="72"/>
      <c r="E27" s="63"/>
      <c r="F27" s="72"/>
      <c r="G27" s="17"/>
      <c r="H27" s="1"/>
      <c r="I27" s="1"/>
    </row>
    <row r="28" spans="2:9" ht="15" hidden="1" customHeight="1" x14ac:dyDescent="0.3">
      <c r="B28" s="25" t="s">
        <v>17</v>
      </c>
      <c r="C28" s="16"/>
      <c r="D28" s="72"/>
      <c r="E28" s="63"/>
      <c r="F28" s="72"/>
      <c r="G28" s="17"/>
      <c r="H28" s="1"/>
      <c r="I28" s="1"/>
    </row>
    <row r="29" spans="2:9" ht="15" hidden="1" customHeight="1" thickBot="1" x14ac:dyDescent="0.35">
      <c r="B29" s="25" t="s">
        <v>18</v>
      </c>
      <c r="C29" s="16"/>
      <c r="D29" s="72"/>
      <c r="E29" s="63"/>
      <c r="F29" s="72"/>
      <c r="G29" s="17"/>
      <c r="H29" s="1"/>
      <c r="I29" s="1"/>
    </row>
    <row r="30" spans="2:9" ht="15" customHeight="1" thickBot="1" x14ac:dyDescent="0.35">
      <c r="B30" s="167" t="s">
        <v>19</v>
      </c>
      <c r="C30" s="168"/>
      <c r="D30" s="115">
        <v>14400000</v>
      </c>
      <c r="E30" s="64">
        <v>11327136</v>
      </c>
      <c r="F30" s="74">
        <f>811671+299634.53+315737.75+272945.95+1170536.3+439079.95+2208326.49+2758161.22+1749923.78+384247.28+844525.09+72154.59+191.84</f>
        <v>11327135.77</v>
      </c>
      <c r="G30" s="28">
        <f>F30/E30</f>
        <v>0.99999997969477894</v>
      </c>
      <c r="H30" s="1"/>
      <c r="I30" s="1"/>
    </row>
    <row r="31" spans="2:9" ht="15" customHeight="1" thickBot="1" x14ac:dyDescent="0.35">
      <c r="B31" s="150" t="s">
        <v>29</v>
      </c>
      <c r="C31" s="136"/>
      <c r="D31" s="115">
        <v>2557322</v>
      </c>
      <c r="E31" s="64">
        <v>3001963</v>
      </c>
      <c r="F31" s="74">
        <v>3001963</v>
      </c>
      <c r="G31" s="28">
        <f>F31/E31</f>
        <v>1</v>
      </c>
      <c r="H31" s="1"/>
      <c r="I31" s="1"/>
    </row>
    <row r="32" spans="2:9" ht="14.25" customHeight="1" x14ac:dyDescent="0.3">
      <c r="B32" s="169" t="s">
        <v>20</v>
      </c>
      <c r="C32" s="170"/>
      <c r="D32" s="120">
        <v>6500000</v>
      </c>
      <c r="E32" s="118">
        <f>6500000+100000</f>
        <v>6600000</v>
      </c>
      <c r="F32" s="121">
        <f>35808+12359.66+1330+41259.78+82080+245763.24+5258.91+18094.57+32573.65+580719.06+1315091.75+1667340.52+1142935.23+668535.86+305596.8+144155.8</f>
        <v>6298902.8300000001</v>
      </c>
      <c r="G32" s="122">
        <f>F32/E32</f>
        <v>0.9543792166666667</v>
      </c>
      <c r="H32" s="1"/>
      <c r="I32" s="1"/>
    </row>
    <row r="33" spans="2:9" ht="15" customHeight="1" thickBot="1" x14ac:dyDescent="0.35">
      <c r="B33" s="151" t="s">
        <v>108</v>
      </c>
      <c r="C33" s="124"/>
      <c r="D33" s="125"/>
      <c r="E33" s="119">
        <v>100000</v>
      </c>
      <c r="F33" s="126"/>
      <c r="G33" s="127"/>
      <c r="H33" s="1"/>
      <c r="I33" s="1"/>
    </row>
    <row r="34" spans="2:9" ht="15" customHeight="1" x14ac:dyDescent="0.3">
      <c r="B34" s="152" t="s">
        <v>91</v>
      </c>
      <c r="C34" s="137"/>
      <c r="D34" s="120">
        <v>19829</v>
      </c>
      <c r="E34" s="118">
        <f>14045+5784+18031.53+81603.46+80861+7633177+20234.12</f>
        <v>7853736.1100000003</v>
      </c>
      <c r="F34" s="121">
        <f>1518.75+5090.63+7435.63+5784.38+18031.53+81603.46+80861+557287.13</f>
        <v>757612.51</v>
      </c>
      <c r="G34" s="122">
        <f>F34/E34</f>
        <v>9.64652363395999E-2</v>
      </c>
      <c r="H34" s="1"/>
      <c r="I34" s="1"/>
    </row>
    <row r="35" spans="2:9" ht="14.25" customHeight="1" x14ac:dyDescent="0.3">
      <c r="B35" s="147" t="s">
        <v>32</v>
      </c>
      <c r="C35" s="47"/>
      <c r="D35" s="47"/>
      <c r="E35" s="13"/>
      <c r="F35" s="13"/>
      <c r="G35" s="157"/>
      <c r="H35" s="1"/>
      <c r="I35" s="1"/>
    </row>
    <row r="36" spans="2:9" ht="14.25" customHeight="1" thickBot="1" x14ac:dyDescent="0.35">
      <c r="B36" s="145"/>
      <c r="C36" s="160" t="s">
        <v>109</v>
      </c>
      <c r="D36" s="131">
        <f>SUM(D37:D46)</f>
        <v>10077774</v>
      </c>
      <c r="E36" s="108">
        <f>SUM(E37:E46)</f>
        <v>9311746</v>
      </c>
      <c r="F36" s="108">
        <f>SUM(F37:F46)</f>
        <v>9311746.5100000016</v>
      </c>
      <c r="G36" s="100"/>
      <c r="H36" s="1"/>
      <c r="I36" s="1"/>
    </row>
    <row r="37" spans="2:9" ht="15.75" customHeight="1" thickBot="1" x14ac:dyDescent="0.35">
      <c r="B37" s="171" t="s">
        <v>95</v>
      </c>
      <c r="C37" s="172"/>
      <c r="D37" s="161">
        <v>2007916</v>
      </c>
      <c r="E37" s="66">
        <v>2007915</v>
      </c>
      <c r="F37" s="75">
        <f>574392+1056967+14500+264241.55+5098.41+92716.5</f>
        <v>2007915.46</v>
      </c>
      <c r="G37" s="32">
        <f>F37/E37</f>
        <v>1.0000002290933629</v>
      </c>
      <c r="H37" s="1"/>
      <c r="I37" s="1"/>
    </row>
    <row r="38" spans="2:9" s="13" customFormat="1" ht="15" customHeight="1" thickBot="1" x14ac:dyDescent="0.35">
      <c r="B38" s="153" t="s">
        <v>97</v>
      </c>
      <c r="C38" s="20"/>
      <c r="D38" s="161">
        <v>1868547</v>
      </c>
      <c r="E38" s="66">
        <v>1765912</v>
      </c>
      <c r="F38" s="75">
        <v>1765912</v>
      </c>
      <c r="G38" s="21">
        <f>F38/E38</f>
        <v>1</v>
      </c>
      <c r="H38" s="12"/>
      <c r="I38" s="12"/>
    </row>
    <row r="39" spans="2:9" s="13" customFormat="1" ht="15" customHeight="1" thickBot="1" x14ac:dyDescent="0.35">
      <c r="B39" s="173" t="s">
        <v>98</v>
      </c>
      <c r="C39" s="174"/>
      <c r="D39" s="162">
        <v>2833125</v>
      </c>
      <c r="E39" s="61">
        <v>2470092</v>
      </c>
      <c r="F39" s="70">
        <v>2470092</v>
      </c>
      <c r="G39" s="21">
        <f>F39/E39</f>
        <v>1</v>
      </c>
      <c r="H39" s="12"/>
      <c r="I39" s="12"/>
    </row>
    <row r="40" spans="2:9" ht="15" customHeight="1" thickBot="1" x14ac:dyDescent="0.35">
      <c r="B40" s="171" t="s">
        <v>100</v>
      </c>
      <c r="C40" s="172"/>
      <c r="D40" s="161">
        <v>630570</v>
      </c>
      <c r="E40" s="66">
        <v>544945</v>
      </c>
      <c r="F40" s="75">
        <v>544945</v>
      </c>
      <c r="G40" s="21">
        <f t="shared" ref="G40:G47" si="0">F40/E40</f>
        <v>1</v>
      </c>
      <c r="H40" s="1"/>
      <c r="I40" s="1"/>
    </row>
    <row r="41" spans="2:9" ht="15.75" thickBot="1" x14ac:dyDescent="0.3">
      <c r="B41" s="171" t="s">
        <v>101</v>
      </c>
      <c r="C41" s="172"/>
      <c r="D41" s="161">
        <v>488405</v>
      </c>
      <c r="E41" s="66">
        <v>488405</v>
      </c>
      <c r="F41" s="75">
        <v>488405</v>
      </c>
      <c r="G41" s="32">
        <f t="shared" si="0"/>
        <v>1</v>
      </c>
    </row>
    <row r="42" spans="2:9" ht="15.75" thickBot="1" x14ac:dyDescent="0.3">
      <c r="B42" s="154" t="s">
        <v>102</v>
      </c>
      <c r="C42" s="11"/>
      <c r="D42" s="132">
        <v>312755</v>
      </c>
      <c r="E42" s="65">
        <v>312755</v>
      </c>
      <c r="F42" s="73">
        <v>312755</v>
      </c>
      <c r="G42" s="21">
        <f t="shared" si="0"/>
        <v>1</v>
      </c>
    </row>
    <row r="43" spans="2:9" ht="15.75" thickBot="1" x14ac:dyDescent="0.3">
      <c r="B43" s="154" t="s">
        <v>103</v>
      </c>
      <c r="C43" s="11"/>
      <c r="D43" s="132">
        <v>1132817</v>
      </c>
      <c r="E43" s="65">
        <v>1132817</v>
      </c>
      <c r="F43" s="73">
        <v>1132817</v>
      </c>
      <c r="G43" s="21">
        <f t="shared" si="0"/>
        <v>1</v>
      </c>
    </row>
    <row r="44" spans="2:9" ht="15.75" thickBot="1" x14ac:dyDescent="0.3">
      <c r="B44" s="155" t="s">
        <v>104</v>
      </c>
      <c r="C44" s="135"/>
      <c r="D44" s="161">
        <f>98822+175</f>
        <v>98997</v>
      </c>
      <c r="E44" s="66">
        <v>98997</v>
      </c>
      <c r="F44" s="77">
        <f>98822+175</f>
        <v>98997</v>
      </c>
      <c r="G44" s="32">
        <f t="shared" si="0"/>
        <v>1</v>
      </c>
    </row>
    <row r="45" spans="2:9" ht="15.75" thickBot="1" x14ac:dyDescent="0.3">
      <c r="B45" s="153" t="s">
        <v>105</v>
      </c>
      <c r="C45" s="135"/>
      <c r="D45" s="161">
        <f>338904+9400</f>
        <v>348304</v>
      </c>
      <c r="E45" s="66">
        <v>348304</v>
      </c>
      <c r="F45" s="77">
        <f>338904+9400</f>
        <v>348304</v>
      </c>
      <c r="G45" s="32">
        <f t="shared" si="0"/>
        <v>1</v>
      </c>
    </row>
    <row r="46" spans="2:9" ht="15.75" thickBot="1" x14ac:dyDescent="0.3">
      <c r="B46" s="154" t="s">
        <v>106</v>
      </c>
      <c r="C46" s="11"/>
      <c r="D46" s="132">
        <v>356338</v>
      </c>
      <c r="E46" s="65">
        <v>141604</v>
      </c>
      <c r="F46" s="73">
        <f>133518+117.6+622.5+3097+980+910+1680+678.95</f>
        <v>141604.05000000002</v>
      </c>
      <c r="G46" s="32">
        <f t="shared" si="0"/>
        <v>1.0000003530973702</v>
      </c>
    </row>
    <row r="47" spans="2:9" ht="15" customHeight="1" thickBot="1" x14ac:dyDescent="0.3">
      <c r="B47" s="163" t="s">
        <v>22</v>
      </c>
      <c r="C47" s="164"/>
      <c r="D47" s="67">
        <f>SUM(D14:D36)</f>
        <v>140060871.24000001</v>
      </c>
      <c r="E47" s="67">
        <f>SUM(E14:E36)</f>
        <v>140152700.75999999</v>
      </c>
      <c r="F47" s="67">
        <f>F15+F16+F18+F20+F23+F30+F32+F31+F34+F22+F36</f>
        <v>132655480.40000001</v>
      </c>
      <c r="G47" s="34">
        <f t="shared" si="0"/>
        <v>0.94650677211823153</v>
      </c>
      <c r="I47" s="83"/>
    </row>
    <row r="48" spans="2:9" ht="8.25" customHeight="1" x14ac:dyDescent="0.25">
      <c r="B48" s="35"/>
      <c r="C48" s="35"/>
      <c r="D48" s="35"/>
      <c r="E48" s="6" t="s">
        <v>21</v>
      </c>
      <c r="F48" s="35"/>
      <c r="G48" s="35"/>
    </row>
    <row r="49" spans="5:7" ht="15.75" x14ac:dyDescent="0.25">
      <c r="E49" s="6"/>
      <c r="F49" s="9"/>
      <c r="G49" s="7"/>
    </row>
    <row r="50" spans="5:7" ht="15.75" x14ac:dyDescent="0.25">
      <c r="E50" s="6"/>
      <c r="F50" s="9"/>
      <c r="G50" s="7"/>
    </row>
    <row r="51" spans="5:7" ht="15.75" x14ac:dyDescent="0.25">
      <c r="E51" s="5"/>
      <c r="F51" s="9"/>
      <c r="G51" s="7"/>
    </row>
    <row r="52" spans="5:7" ht="15.75" x14ac:dyDescent="0.25">
      <c r="F52" s="9"/>
      <c r="G52" s="7"/>
    </row>
    <row r="53" spans="5:7" ht="15.75" x14ac:dyDescent="0.25">
      <c r="G53" s="8"/>
    </row>
  </sheetData>
  <mergeCells count="10">
    <mergeCell ref="B47:C47"/>
    <mergeCell ref="B2:G2"/>
    <mergeCell ref="B4:G4"/>
    <mergeCell ref="B30:C30"/>
    <mergeCell ref="B32:C32"/>
    <mergeCell ref="B37:C37"/>
    <mergeCell ref="B39:C39"/>
    <mergeCell ref="B40:C40"/>
    <mergeCell ref="B41:C41"/>
    <mergeCell ref="B23:C23"/>
  </mergeCells>
  <printOptions horizontalCentered="1"/>
  <pageMargins left="0.5" right="0.5" top="1" bottom="1" header="0.16666666666666699" footer="0.3"/>
  <pageSetup scale="94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1"/>
  <sheetViews>
    <sheetView topLeftCell="A16" zoomScaleNormal="100" workbookViewId="0">
      <selection activeCell="F38" sqref="F38"/>
    </sheetView>
  </sheetViews>
  <sheetFormatPr defaultRowHeight="15" x14ac:dyDescent="0.25"/>
  <cols>
    <col min="1" max="1" width="4.140625" style="41" customWidth="1"/>
    <col min="2" max="2" width="12" customWidth="1"/>
    <col min="3" max="3" width="26.5703125" customWidth="1"/>
    <col min="4" max="5" width="16.7109375" customWidth="1"/>
    <col min="6" max="6" width="15" customWidth="1"/>
    <col min="7" max="7" width="15.140625" customWidth="1"/>
    <col min="8" max="8" width="11.42578125" customWidth="1"/>
    <col min="10" max="10" width="11.5703125" bestFit="1" customWidth="1"/>
  </cols>
  <sheetData>
    <row r="1" spans="1:10" x14ac:dyDescent="0.25">
      <c r="A1" s="41" t="s">
        <v>89</v>
      </c>
    </row>
    <row r="2" spans="1:10" ht="13.5" customHeight="1" x14ac:dyDescent="0.25">
      <c r="B2" s="165" t="s">
        <v>90</v>
      </c>
      <c r="C2" s="176"/>
      <c r="D2" s="176"/>
      <c r="E2" s="176"/>
      <c r="F2" s="176"/>
      <c r="G2" s="176"/>
      <c r="H2" s="176"/>
      <c r="I2" s="2"/>
      <c r="J2" s="2"/>
    </row>
    <row r="3" spans="1:10" ht="10.5" customHeight="1" x14ac:dyDescent="0.25">
      <c r="A3" s="42"/>
      <c r="B3" s="176"/>
      <c r="C3" s="176"/>
      <c r="D3" s="176"/>
      <c r="E3" s="176"/>
      <c r="F3" s="176"/>
      <c r="G3" s="176"/>
      <c r="H3" s="176"/>
      <c r="I3" s="2"/>
      <c r="J3" s="2"/>
    </row>
    <row r="4" spans="1:10" ht="19.5" thickBot="1" x14ac:dyDescent="0.35">
      <c r="A4" s="43"/>
      <c r="B4" s="177" t="s">
        <v>107</v>
      </c>
      <c r="C4" s="178"/>
      <c r="D4" s="178"/>
      <c r="E4" s="178"/>
      <c r="F4" s="178"/>
      <c r="G4" s="178"/>
      <c r="H4" s="178"/>
      <c r="I4" s="1"/>
      <c r="J4" s="1"/>
    </row>
    <row r="5" spans="1:10" ht="30.75" customHeight="1" x14ac:dyDescent="0.3">
      <c r="B5" s="179" t="s">
        <v>0</v>
      </c>
      <c r="C5" s="180"/>
      <c r="D5" s="180"/>
      <c r="E5" s="81"/>
      <c r="F5" s="3" t="s">
        <v>1</v>
      </c>
      <c r="G5" s="3" t="s">
        <v>23</v>
      </c>
      <c r="H5" s="4" t="s">
        <v>2</v>
      </c>
      <c r="I5" s="1"/>
      <c r="J5" s="1"/>
    </row>
    <row r="6" spans="1:10" ht="15" customHeight="1" x14ac:dyDescent="0.3">
      <c r="A6" s="43">
        <v>1</v>
      </c>
      <c r="B6" s="181" t="s">
        <v>3</v>
      </c>
      <c r="C6" s="16" t="s">
        <v>4</v>
      </c>
      <c r="D6" s="39">
        <v>39940</v>
      </c>
      <c r="E6" s="39"/>
      <c r="F6" s="57">
        <v>54004963</v>
      </c>
      <c r="G6" s="16"/>
      <c r="H6" s="49"/>
      <c r="I6" s="1"/>
      <c r="J6" s="1"/>
    </row>
    <row r="7" spans="1:10" ht="15" customHeight="1" x14ac:dyDescent="0.3">
      <c r="A7" s="43">
        <v>2</v>
      </c>
      <c r="B7" s="181"/>
      <c r="C7" s="16" t="s">
        <v>5</v>
      </c>
      <c r="D7" s="39">
        <v>39940</v>
      </c>
      <c r="E7" s="39"/>
      <c r="F7" s="57">
        <v>12000000</v>
      </c>
      <c r="G7" s="16"/>
      <c r="H7" s="49"/>
      <c r="I7" s="1"/>
      <c r="J7" s="1"/>
    </row>
    <row r="8" spans="1:10" ht="15" customHeight="1" x14ac:dyDescent="0.3">
      <c r="A8" s="43">
        <v>3</v>
      </c>
      <c r="B8" s="181"/>
      <c r="C8" s="16" t="s">
        <v>6</v>
      </c>
      <c r="D8" s="39">
        <v>39987</v>
      </c>
      <c r="E8" s="39"/>
      <c r="F8" s="57">
        <v>70017065</v>
      </c>
      <c r="G8" s="16"/>
      <c r="H8" s="49"/>
      <c r="I8" s="1"/>
      <c r="J8" s="1"/>
    </row>
    <row r="9" spans="1:10" ht="15" customHeight="1" x14ac:dyDescent="0.3">
      <c r="A9" s="43">
        <v>4</v>
      </c>
      <c r="B9" s="25"/>
      <c r="C9" s="16" t="s">
        <v>88</v>
      </c>
      <c r="D9" s="16"/>
      <c r="E9" s="16"/>
      <c r="F9" s="107">
        <f>3856995+22125.54+17093+39946+15246.41+1309.16+16579.04+44811.66+24737.05-1549.94+28880.45+44265.14</f>
        <v>4110438.5100000007</v>
      </c>
      <c r="G9" s="16"/>
      <c r="H9" s="40"/>
      <c r="I9" s="1"/>
      <c r="J9" s="1"/>
    </row>
    <row r="10" spans="1:10" ht="15" customHeight="1" thickBot="1" x14ac:dyDescent="0.35">
      <c r="A10" s="43">
        <v>5</v>
      </c>
      <c r="B10" s="18"/>
      <c r="C10" s="19" t="s">
        <v>7</v>
      </c>
      <c r="D10" s="20"/>
      <c r="E10" s="20"/>
      <c r="F10" s="58">
        <f>SUM(F6:F9)</f>
        <v>140132466.50999999</v>
      </c>
      <c r="G10" s="22">
        <f>G54</f>
        <v>131954037.47</v>
      </c>
      <c r="H10" s="21">
        <f>G10/F10</f>
        <v>0.94163787133928478</v>
      </c>
      <c r="I10" s="1"/>
      <c r="J10" s="1"/>
    </row>
    <row r="11" spans="1:10" ht="10.5" customHeight="1" thickBot="1" x14ac:dyDescent="0.35">
      <c r="A11" s="43"/>
      <c r="B11" s="1"/>
      <c r="C11" s="1"/>
      <c r="D11" s="1"/>
      <c r="E11" s="1"/>
      <c r="F11" s="1"/>
      <c r="G11" s="1"/>
      <c r="H11" s="1"/>
      <c r="I11" s="1"/>
      <c r="J11" s="1"/>
    </row>
    <row r="12" spans="1:10" ht="29.25" customHeight="1" thickBot="1" x14ac:dyDescent="0.35">
      <c r="A12" s="43"/>
      <c r="B12" s="182" t="s">
        <v>8</v>
      </c>
      <c r="C12" s="183"/>
      <c r="D12" s="183"/>
      <c r="E12" s="3" t="s">
        <v>92</v>
      </c>
      <c r="F12" s="112" t="s">
        <v>93</v>
      </c>
      <c r="G12" s="3" t="s">
        <v>23</v>
      </c>
      <c r="H12" s="4" t="s">
        <v>2</v>
      </c>
      <c r="I12" s="1"/>
      <c r="J12" s="1"/>
    </row>
    <row r="13" spans="1:10" ht="15" customHeight="1" thickBot="1" x14ac:dyDescent="0.35">
      <c r="A13" s="43"/>
      <c r="B13" s="50"/>
      <c r="C13" s="54"/>
      <c r="D13" s="51"/>
      <c r="E13" s="51"/>
      <c r="F13" s="55">
        <v>43008</v>
      </c>
      <c r="G13" s="52"/>
      <c r="H13" s="53"/>
      <c r="I13" s="1"/>
      <c r="J13" s="1"/>
    </row>
    <row r="14" spans="1:10" ht="15" customHeight="1" thickBot="1" x14ac:dyDescent="0.35">
      <c r="A14" s="43">
        <v>6</v>
      </c>
      <c r="B14" s="50"/>
      <c r="C14" s="54" t="s">
        <v>24</v>
      </c>
      <c r="D14" s="51"/>
      <c r="E14" s="132">
        <f>3836314.59-8397+22125.54+17092.91-4485.65+39945.54-9400+15246.41+1309.16-175-1518.75+16579.04+44811.66-5090.63-7435.63+24737.05-5784</f>
        <v>3975875.2400000007</v>
      </c>
      <c r="F14" s="59">
        <f>7942812-1549.94+28880.45-18031.53-734.76+44265.14-81603.46-80861</f>
        <v>7833176.8999999994</v>
      </c>
      <c r="G14" s="68">
        <v>0</v>
      </c>
      <c r="H14" s="56">
        <f>G14/F14</f>
        <v>0</v>
      </c>
      <c r="I14" s="1"/>
      <c r="J14" s="1"/>
    </row>
    <row r="15" spans="1:10" ht="15" customHeight="1" thickBot="1" x14ac:dyDescent="0.35">
      <c r="A15" s="43">
        <v>7</v>
      </c>
      <c r="B15" s="95"/>
      <c r="C15" s="96" t="s">
        <v>86</v>
      </c>
      <c r="D15" s="96"/>
      <c r="E15" s="133">
        <v>52206346</v>
      </c>
      <c r="F15" s="98">
        <v>52206346</v>
      </c>
      <c r="G15" s="97">
        <v>52206346</v>
      </c>
      <c r="H15" s="24">
        <f>G15/F15</f>
        <v>1</v>
      </c>
      <c r="I15" s="1"/>
      <c r="J15" s="1"/>
    </row>
    <row r="16" spans="1:10" ht="15" customHeight="1" x14ac:dyDescent="0.3">
      <c r="A16" s="43">
        <v>9</v>
      </c>
      <c r="B16" s="101"/>
      <c r="C16" s="102" t="s">
        <v>87</v>
      </c>
      <c r="D16" s="103"/>
      <c r="E16" s="134">
        <f>55437213-E15</f>
        <v>3230867</v>
      </c>
      <c r="F16" s="104">
        <f>55437213-F15</f>
        <v>3230867</v>
      </c>
      <c r="G16" s="105">
        <v>3230867</v>
      </c>
      <c r="H16" s="106">
        <f>G16/F16</f>
        <v>1</v>
      </c>
      <c r="I16" s="1"/>
      <c r="J16" s="1"/>
    </row>
    <row r="17" spans="1:11" ht="15" customHeight="1" x14ac:dyDescent="0.3">
      <c r="A17" s="43">
        <v>10</v>
      </c>
      <c r="B17" s="14"/>
      <c r="C17" s="47" t="s">
        <v>9</v>
      </c>
      <c r="D17" s="47"/>
      <c r="E17" s="47"/>
      <c r="F17" s="99"/>
      <c r="G17" s="99"/>
      <c r="H17" s="100"/>
      <c r="I17" s="1"/>
      <c r="J17" s="1"/>
    </row>
    <row r="18" spans="1:11" ht="19.5" thickBot="1" x14ac:dyDescent="0.35">
      <c r="A18" s="43">
        <v>11</v>
      </c>
      <c r="B18" s="18"/>
      <c r="C18" s="19" t="s">
        <v>25</v>
      </c>
      <c r="D18" s="20"/>
      <c r="E18" s="73">
        <v>31930956</v>
      </c>
      <c r="F18" s="60">
        <f>31917630+443.34+8397+4485.65</f>
        <v>31930955.989999998</v>
      </c>
      <c r="G18" s="69">
        <f>31917630+443.34+8396.81+4485.65</f>
        <v>31930955.799999997</v>
      </c>
      <c r="H18" s="21">
        <f>G18/F18</f>
        <v>0.99999999404966133</v>
      </c>
      <c r="I18" s="1"/>
      <c r="J18" s="1"/>
    </row>
    <row r="19" spans="1:11" ht="15" customHeight="1" x14ac:dyDescent="0.3">
      <c r="A19" s="43">
        <v>12</v>
      </c>
      <c r="B19" s="14"/>
      <c r="C19" s="48" t="s">
        <v>10</v>
      </c>
      <c r="D19" s="48"/>
      <c r="E19" s="113"/>
      <c r="F19" s="78"/>
      <c r="G19" s="78"/>
      <c r="H19" s="79"/>
      <c r="I19" s="1"/>
      <c r="J19" s="1"/>
    </row>
    <row r="20" spans="1:11" ht="15" customHeight="1" thickBot="1" x14ac:dyDescent="0.35">
      <c r="A20" s="43">
        <v>13</v>
      </c>
      <c r="B20" s="18"/>
      <c r="C20" s="19" t="s">
        <v>26</v>
      </c>
      <c r="D20" s="20"/>
      <c r="E20" s="73">
        <v>11324985</v>
      </c>
      <c r="F20" s="60">
        <v>11016624</v>
      </c>
      <c r="G20" s="69">
        <v>11016624</v>
      </c>
      <c r="H20" s="21">
        <f>G20/F20</f>
        <v>1</v>
      </c>
      <c r="I20" s="1"/>
      <c r="J20" s="1"/>
    </row>
    <row r="21" spans="1:11" ht="15" customHeight="1" x14ac:dyDescent="0.3">
      <c r="A21" s="43">
        <v>14</v>
      </c>
      <c r="B21" s="23"/>
      <c r="C21" s="48" t="s">
        <v>11</v>
      </c>
      <c r="D21" s="48"/>
      <c r="E21" s="113"/>
      <c r="F21" s="78"/>
      <c r="G21" s="78"/>
      <c r="H21" s="79"/>
      <c r="I21" s="1"/>
      <c r="J21" s="1"/>
    </row>
    <row r="22" spans="1:11" ht="15" customHeight="1" x14ac:dyDescent="0.3">
      <c r="A22" s="43">
        <v>15</v>
      </c>
      <c r="B22" s="181"/>
      <c r="C22" s="174" t="s">
        <v>12</v>
      </c>
      <c r="D22" s="187"/>
      <c r="E22" s="114">
        <v>3800000</v>
      </c>
      <c r="F22" s="61">
        <v>3535675</v>
      </c>
      <c r="G22" s="70">
        <f>633370+195575+483014.25+816126.84+991429.77+157107.85+195020.11+50012.9+2459+11559.5</f>
        <v>3535675.2199999997</v>
      </c>
      <c r="H22" s="24">
        <f>G22/F22</f>
        <v>1.0000000622229135</v>
      </c>
      <c r="I22" s="1"/>
      <c r="J22" s="1"/>
    </row>
    <row r="23" spans="1:11" ht="15" customHeight="1" x14ac:dyDescent="0.3">
      <c r="A23" s="43">
        <v>16</v>
      </c>
      <c r="B23" s="181"/>
      <c r="C23" s="16" t="s">
        <v>13</v>
      </c>
      <c r="D23" s="16"/>
      <c r="E23" s="72"/>
      <c r="F23" s="62"/>
      <c r="G23" s="71"/>
      <c r="H23" s="24"/>
      <c r="I23" s="1"/>
      <c r="J23" s="1"/>
    </row>
    <row r="24" spans="1:11" ht="15" customHeight="1" x14ac:dyDescent="0.3">
      <c r="A24" s="43">
        <v>17</v>
      </c>
      <c r="B24" s="25"/>
      <c r="C24" s="16" t="s">
        <v>14</v>
      </c>
      <c r="D24" s="16"/>
      <c r="E24" s="72"/>
      <c r="F24" s="63"/>
      <c r="G24" s="72"/>
      <c r="H24" s="17"/>
      <c r="I24" s="1"/>
      <c r="J24" s="1"/>
    </row>
    <row r="25" spans="1:11" ht="15" customHeight="1" x14ac:dyDescent="0.3">
      <c r="A25" s="43">
        <v>18</v>
      </c>
      <c r="B25" s="25"/>
      <c r="C25" s="16" t="s">
        <v>15</v>
      </c>
      <c r="D25" s="16"/>
      <c r="E25" s="72"/>
      <c r="F25" s="63"/>
      <c r="G25" s="72"/>
      <c r="H25" s="17"/>
      <c r="I25" s="1"/>
      <c r="J25" s="1"/>
    </row>
    <row r="26" spans="1:11" ht="15" customHeight="1" x14ac:dyDescent="0.3">
      <c r="A26" s="43">
        <v>19</v>
      </c>
      <c r="B26" s="25"/>
      <c r="C26" s="16" t="s">
        <v>16</v>
      </c>
      <c r="D26" s="16"/>
      <c r="E26" s="72"/>
      <c r="F26" s="63"/>
      <c r="G26" s="72"/>
      <c r="H26" s="17"/>
      <c r="I26" s="1"/>
      <c r="J26" s="1"/>
    </row>
    <row r="27" spans="1:11" ht="15" customHeight="1" x14ac:dyDescent="0.3">
      <c r="A27" s="43">
        <v>20</v>
      </c>
      <c r="B27" s="25"/>
      <c r="C27" s="16" t="s">
        <v>17</v>
      </c>
      <c r="D27" s="16"/>
      <c r="E27" s="72"/>
      <c r="F27" s="63"/>
      <c r="G27" s="72"/>
      <c r="H27" s="17"/>
      <c r="I27" s="1"/>
      <c r="J27" s="1"/>
    </row>
    <row r="28" spans="1:11" ht="15" customHeight="1" thickBot="1" x14ac:dyDescent="0.35">
      <c r="A28" s="43">
        <v>21</v>
      </c>
      <c r="B28" s="25"/>
      <c r="C28" s="16" t="s">
        <v>18</v>
      </c>
      <c r="D28" s="16"/>
      <c r="E28" s="72"/>
      <c r="F28" s="63"/>
      <c r="G28" s="72"/>
      <c r="H28" s="17"/>
      <c r="I28" s="1"/>
      <c r="J28" s="1"/>
    </row>
    <row r="29" spans="1:11" ht="15" customHeight="1" x14ac:dyDescent="0.3">
      <c r="A29" s="43">
        <v>22</v>
      </c>
      <c r="B29" s="27"/>
      <c r="C29" s="168" t="s">
        <v>19</v>
      </c>
      <c r="D29" s="168"/>
      <c r="E29" s="115">
        <v>14400000</v>
      </c>
      <c r="F29" s="64">
        <v>11327136</v>
      </c>
      <c r="G29" s="74">
        <f>811671+299634.53+315737.75+272945.95+1170536.3+439079.95+2208326.49+2758161.22+1749923.78+384247.28+844525.09+72154.59+191.84</f>
        <v>11327135.77</v>
      </c>
      <c r="H29" s="28">
        <f>G29/F29</f>
        <v>0.99999997969477894</v>
      </c>
      <c r="I29" s="1"/>
      <c r="J29" s="1"/>
    </row>
    <row r="30" spans="1:11" ht="15" customHeight="1" x14ac:dyDescent="0.3">
      <c r="A30" s="43">
        <v>23</v>
      </c>
      <c r="B30" s="15"/>
      <c r="C30" s="26" t="s">
        <v>30</v>
      </c>
      <c r="D30" s="10"/>
      <c r="E30" s="116"/>
      <c r="F30" s="61"/>
      <c r="G30" s="72"/>
      <c r="H30" s="24"/>
      <c r="I30" s="1"/>
      <c r="J30" s="1"/>
    </row>
    <row r="31" spans="1:11" ht="15" customHeight="1" x14ac:dyDescent="0.3">
      <c r="A31" s="43">
        <v>24</v>
      </c>
      <c r="B31" s="15"/>
      <c r="C31" s="16" t="s">
        <v>28</v>
      </c>
      <c r="D31" s="10"/>
      <c r="E31" s="116"/>
      <c r="F31" s="61"/>
      <c r="G31" s="72"/>
      <c r="H31" s="24"/>
      <c r="I31" s="1"/>
      <c r="J31" s="1"/>
      <c r="K31" t="s">
        <v>31</v>
      </c>
    </row>
    <row r="32" spans="1:11" ht="15" customHeight="1" thickBot="1" x14ac:dyDescent="0.35">
      <c r="A32" s="43">
        <v>25</v>
      </c>
      <c r="B32" s="15"/>
      <c r="C32" s="16" t="s">
        <v>17</v>
      </c>
      <c r="D32" s="10"/>
      <c r="E32" s="116"/>
      <c r="F32" s="61"/>
      <c r="G32" s="72"/>
      <c r="H32" s="24"/>
      <c r="I32" s="1"/>
      <c r="J32" s="1"/>
    </row>
    <row r="33" spans="1:10" ht="14.25" customHeight="1" x14ac:dyDescent="0.3">
      <c r="A33" s="43">
        <v>26</v>
      </c>
      <c r="B33" s="27"/>
      <c r="C33" s="170" t="s">
        <v>20</v>
      </c>
      <c r="D33" s="170"/>
      <c r="E33" s="120">
        <v>6500000</v>
      </c>
      <c r="F33" s="118">
        <v>6500000</v>
      </c>
      <c r="G33" s="121">
        <f>35808+12359.66+1330+41259.78+82080+245763.24+5258.91+18094.57+32573.65+580719.06+1315091.75+1667340.52+1142935.23+668535.86+305596.8</f>
        <v>6154747.0300000003</v>
      </c>
      <c r="H33" s="122">
        <f>G33/F33</f>
        <v>0.94688415846153851</v>
      </c>
      <c r="I33" s="1"/>
      <c r="J33" s="1"/>
    </row>
    <row r="34" spans="1:10" ht="15" customHeight="1" x14ac:dyDescent="0.3">
      <c r="A34" s="43">
        <v>27</v>
      </c>
      <c r="B34" s="15"/>
      <c r="C34" s="123" t="s">
        <v>13</v>
      </c>
      <c r="D34" s="124"/>
      <c r="E34" s="125"/>
      <c r="F34" s="119"/>
      <c r="G34" s="126"/>
      <c r="H34" s="127"/>
      <c r="I34" s="1"/>
      <c r="J34" s="1"/>
    </row>
    <row r="35" spans="1:10" ht="15" customHeight="1" x14ac:dyDescent="0.3">
      <c r="A35" s="43">
        <v>28</v>
      </c>
      <c r="B35" s="15"/>
      <c r="C35" s="123" t="s">
        <v>27</v>
      </c>
      <c r="D35" s="124"/>
      <c r="E35" s="125"/>
      <c r="F35" s="119"/>
      <c r="G35" s="126"/>
      <c r="H35" s="127"/>
      <c r="I35" s="1"/>
      <c r="J35" s="1"/>
    </row>
    <row r="36" spans="1:10" ht="15" customHeight="1" thickBot="1" x14ac:dyDescent="0.35">
      <c r="A36" s="43">
        <v>29</v>
      </c>
      <c r="B36" s="15"/>
      <c r="C36" s="123" t="s">
        <v>16</v>
      </c>
      <c r="D36" s="124"/>
      <c r="E36" s="125"/>
      <c r="F36" s="119"/>
      <c r="G36" s="126"/>
      <c r="H36" s="127"/>
      <c r="I36" s="1"/>
      <c r="J36" s="1"/>
    </row>
    <row r="37" spans="1:10" s="85" customFormat="1" ht="15" customHeight="1" thickBot="1" x14ac:dyDescent="0.35">
      <c r="A37" s="43">
        <v>30</v>
      </c>
      <c r="B37" s="27"/>
      <c r="C37" s="84" t="s">
        <v>29</v>
      </c>
      <c r="D37" s="84"/>
      <c r="E37" s="115">
        <v>2557322</v>
      </c>
      <c r="F37" s="64">
        <v>3001963</v>
      </c>
      <c r="G37" s="74">
        <v>3001963</v>
      </c>
      <c r="H37" s="28">
        <f>G37/F37</f>
        <v>1</v>
      </c>
      <c r="I37" s="1"/>
      <c r="J37" s="1"/>
    </row>
    <row r="38" spans="1:10" s="85" customFormat="1" ht="15" customHeight="1" x14ac:dyDescent="0.3">
      <c r="A38" s="43"/>
      <c r="B38" s="27"/>
      <c r="C38" s="110" t="s">
        <v>91</v>
      </c>
      <c r="D38" s="110"/>
      <c r="E38" s="115">
        <v>19829</v>
      </c>
      <c r="F38" s="64">
        <f>14045+5784+18031.53+81603.46+80861</f>
        <v>200324.99</v>
      </c>
      <c r="G38" s="74">
        <f>1518.75+5090.63+7435.63+5784.38+18031.53+81603.46+80861</f>
        <v>200325.38</v>
      </c>
      <c r="H38" s="28">
        <f>G38/F38</f>
        <v>1.000001946836488</v>
      </c>
      <c r="I38" s="1"/>
      <c r="J38" s="1"/>
    </row>
    <row r="39" spans="1:10" s="85" customFormat="1" ht="15" customHeight="1" thickBot="1" x14ac:dyDescent="0.35">
      <c r="A39" s="43"/>
      <c r="B39" s="29"/>
      <c r="C39" s="20" t="s">
        <v>13</v>
      </c>
      <c r="D39" s="11"/>
      <c r="E39" s="117"/>
      <c r="F39" s="65"/>
      <c r="G39" s="73"/>
      <c r="H39" s="21"/>
      <c r="I39" s="1"/>
      <c r="J39" s="1"/>
    </row>
    <row r="40" spans="1:10" ht="14.25" customHeight="1" thickBot="1" x14ac:dyDescent="0.35">
      <c r="A40" s="43">
        <v>31</v>
      </c>
      <c r="B40" s="31"/>
      <c r="C40" s="109" t="s">
        <v>94</v>
      </c>
      <c r="D40" s="109"/>
      <c r="E40" s="111">
        <v>36917</v>
      </c>
      <c r="F40" s="66">
        <f>36917+734.76</f>
        <v>37651.760000000002</v>
      </c>
      <c r="G40" s="75">
        <f>36917+734.76</f>
        <v>37651.760000000002</v>
      </c>
      <c r="H40" s="32">
        <f>G40/F40</f>
        <v>1</v>
      </c>
      <c r="I40" s="1"/>
      <c r="J40" s="1"/>
    </row>
    <row r="41" spans="1:10" ht="14.25" customHeight="1" thickBot="1" x14ac:dyDescent="0.35">
      <c r="A41" s="43">
        <v>32</v>
      </c>
      <c r="B41" s="14"/>
      <c r="C41" s="47" t="s">
        <v>32</v>
      </c>
      <c r="D41" s="47"/>
      <c r="E41" s="131">
        <f>SUM(E42:E53)</f>
        <v>10077774</v>
      </c>
      <c r="F41" s="108">
        <f>SUM(F42:F53)</f>
        <v>9311746</v>
      </c>
      <c r="G41" s="108">
        <f>SUM(G42:G53)</f>
        <v>9311746.5100000016</v>
      </c>
      <c r="H41" s="100"/>
      <c r="I41" s="1"/>
      <c r="J41" s="1"/>
    </row>
    <row r="42" spans="1:10" ht="15.75" customHeight="1" thickBot="1" x14ac:dyDescent="0.35">
      <c r="A42" s="43">
        <v>33</v>
      </c>
      <c r="B42" s="31"/>
      <c r="C42" s="188" t="s">
        <v>95</v>
      </c>
      <c r="D42" s="172"/>
      <c r="E42" s="66">
        <v>2007916</v>
      </c>
      <c r="F42" s="66">
        <v>2007915</v>
      </c>
      <c r="G42" s="75">
        <f>574392+1056967+14500+264241.55+5098.41+92716.5</f>
        <v>2007915.46</v>
      </c>
      <c r="H42" s="32">
        <f>G42/F42</f>
        <v>1.0000002290933629</v>
      </c>
      <c r="I42" s="1"/>
      <c r="J42" s="1"/>
    </row>
    <row r="43" spans="1:10" s="13" customFormat="1" ht="15" customHeight="1" thickBot="1" x14ac:dyDescent="0.35">
      <c r="A43" s="43">
        <v>34</v>
      </c>
      <c r="B43" s="45"/>
      <c r="C43" s="128" t="s">
        <v>96</v>
      </c>
      <c r="D43" s="46"/>
      <c r="E43" s="66">
        <v>0</v>
      </c>
      <c r="F43" s="66">
        <v>0</v>
      </c>
      <c r="G43" s="76">
        <v>0</v>
      </c>
      <c r="H43" s="32">
        <v>0</v>
      </c>
      <c r="I43" s="12"/>
      <c r="J43" s="12"/>
    </row>
    <row r="44" spans="1:10" s="13" customFormat="1" ht="15" customHeight="1" thickBot="1" x14ac:dyDescent="0.35">
      <c r="A44" s="43">
        <v>35</v>
      </c>
      <c r="B44" s="29"/>
      <c r="C44" s="129" t="s">
        <v>97</v>
      </c>
      <c r="D44" s="20"/>
      <c r="E44" s="66">
        <v>1868547</v>
      </c>
      <c r="F44" s="66">
        <v>1765912</v>
      </c>
      <c r="G44" s="75">
        <v>1765912</v>
      </c>
      <c r="H44" s="21">
        <f>G44/F44</f>
        <v>1</v>
      </c>
      <c r="I44" s="12"/>
      <c r="J44" s="12"/>
    </row>
    <row r="45" spans="1:10" s="13" customFormat="1" ht="15" customHeight="1" thickBot="1" x14ac:dyDescent="0.35">
      <c r="A45" s="43">
        <v>36</v>
      </c>
      <c r="B45" s="30"/>
      <c r="C45" s="186" t="s">
        <v>98</v>
      </c>
      <c r="D45" s="187"/>
      <c r="E45" s="61">
        <v>2833125</v>
      </c>
      <c r="F45" s="61">
        <v>2470092</v>
      </c>
      <c r="G45" s="70">
        <v>2470092</v>
      </c>
      <c r="H45" s="21">
        <f>G45/F45</f>
        <v>1</v>
      </c>
      <c r="I45" s="12"/>
      <c r="J45" s="12"/>
    </row>
    <row r="46" spans="1:10" ht="15" customHeight="1" thickBot="1" x14ac:dyDescent="0.35">
      <c r="A46" s="43">
        <v>37</v>
      </c>
      <c r="B46" s="31"/>
      <c r="C46" s="128" t="s">
        <v>99</v>
      </c>
      <c r="D46" s="44"/>
      <c r="E46" s="66">
        <v>0</v>
      </c>
      <c r="F46" s="66">
        <v>0</v>
      </c>
      <c r="G46" s="77">
        <v>0</v>
      </c>
      <c r="H46" s="32">
        <v>0</v>
      </c>
      <c r="I46" s="1"/>
      <c r="J46" s="1"/>
    </row>
    <row r="47" spans="1:10" ht="15" customHeight="1" thickBot="1" x14ac:dyDescent="0.35">
      <c r="A47" s="43">
        <v>38</v>
      </c>
      <c r="B47" s="31"/>
      <c r="C47" s="188" t="s">
        <v>100</v>
      </c>
      <c r="D47" s="172"/>
      <c r="E47" s="66">
        <v>630570</v>
      </c>
      <c r="F47" s="66">
        <v>544945</v>
      </c>
      <c r="G47" s="75">
        <v>544945</v>
      </c>
      <c r="H47" s="21">
        <f t="shared" ref="H47:H54" si="0">G47/F47</f>
        <v>1</v>
      </c>
      <c r="I47" s="1"/>
      <c r="J47" s="1"/>
    </row>
    <row r="48" spans="1:10" s="85" customFormat="1" ht="15.75" thickBot="1" x14ac:dyDescent="0.3">
      <c r="A48" s="43">
        <v>39</v>
      </c>
      <c r="B48" s="31"/>
      <c r="C48" s="188" t="s">
        <v>101</v>
      </c>
      <c r="D48" s="172"/>
      <c r="E48" s="66">
        <v>488405</v>
      </c>
      <c r="F48" s="66">
        <v>488405</v>
      </c>
      <c r="G48" s="75">
        <v>488405</v>
      </c>
      <c r="H48" s="32">
        <f t="shared" si="0"/>
        <v>1</v>
      </c>
    </row>
    <row r="49" spans="1:10" ht="15.75" thickBot="1" x14ac:dyDescent="0.3">
      <c r="A49" s="43">
        <v>40</v>
      </c>
      <c r="B49" s="29"/>
      <c r="C49" s="130" t="s">
        <v>102</v>
      </c>
      <c r="D49" s="11"/>
      <c r="E49" s="65">
        <v>312755</v>
      </c>
      <c r="F49" s="65">
        <v>312755</v>
      </c>
      <c r="G49" s="73">
        <v>312755</v>
      </c>
      <c r="H49" s="21">
        <f t="shared" si="0"/>
        <v>1</v>
      </c>
    </row>
    <row r="50" spans="1:10" ht="15.75" thickBot="1" x14ac:dyDescent="0.3">
      <c r="A50" s="43">
        <v>41</v>
      </c>
      <c r="B50" s="29"/>
      <c r="C50" s="130" t="s">
        <v>103</v>
      </c>
      <c r="D50" s="11"/>
      <c r="E50" s="65">
        <v>1132817</v>
      </c>
      <c r="F50" s="65">
        <v>1132817</v>
      </c>
      <c r="G50" s="73">
        <v>1132817</v>
      </c>
      <c r="H50" s="21">
        <f t="shared" si="0"/>
        <v>1</v>
      </c>
    </row>
    <row r="51" spans="1:10" s="85" customFormat="1" ht="15.75" thickBot="1" x14ac:dyDescent="0.3">
      <c r="A51" s="43">
        <v>42</v>
      </c>
      <c r="B51" s="31"/>
      <c r="C51" s="128" t="s">
        <v>104</v>
      </c>
      <c r="D51" s="82"/>
      <c r="E51" s="66">
        <f>98822+175</f>
        <v>98997</v>
      </c>
      <c r="F51" s="66">
        <v>98997</v>
      </c>
      <c r="G51" s="77">
        <f>98822+175</f>
        <v>98997</v>
      </c>
      <c r="H51" s="32">
        <f t="shared" si="0"/>
        <v>1</v>
      </c>
    </row>
    <row r="52" spans="1:10" ht="15.75" thickBot="1" x14ac:dyDescent="0.3">
      <c r="A52" s="43">
        <v>43</v>
      </c>
      <c r="B52" s="31"/>
      <c r="C52" s="129" t="s">
        <v>105</v>
      </c>
      <c r="D52" s="44"/>
      <c r="E52" s="66">
        <f>338904+9400</f>
        <v>348304</v>
      </c>
      <c r="F52" s="66">
        <v>348304</v>
      </c>
      <c r="G52" s="77">
        <f>338904+9400</f>
        <v>348304</v>
      </c>
      <c r="H52" s="32">
        <f t="shared" si="0"/>
        <v>1</v>
      </c>
    </row>
    <row r="53" spans="1:10" ht="15.75" thickBot="1" x14ac:dyDescent="0.3">
      <c r="A53" s="43">
        <v>44</v>
      </c>
      <c r="B53" s="29"/>
      <c r="C53" s="130" t="s">
        <v>106</v>
      </c>
      <c r="D53" s="11"/>
      <c r="E53" s="65">
        <v>356338</v>
      </c>
      <c r="F53" s="65">
        <v>141604</v>
      </c>
      <c r="G53" s="73">
        <f>133518+117.6+622.5+3097+980+910+1680+678.95</f>
        <v>141604.05000000002</v>
      </c>
      <c r="H53" s="32">
        <f t="shared" si="0"/>
        <v>1.0000003530973702</v>
      </c>
    </row>
    <row r="54" spans="1:10" ht="15" customHeight="1" thickBot="1" x14ac:dyDescent="0.3">
      <c r="A54" s="43">
        <v>45</v>
      </c>
      <c r="B54" s="33"/>
      <c r="C54" s="164" t="s">
        <v>22</v>
      </c>
      <c r="D54" s="164"/>
      <c r="E54" s="67">
        <f>SUM(E14:E41)</f>
        <v>140060871.24000001</v>
      </c>
      <c r="F54" s="67">
        <f>SUM(F14:F41)</f>
        <v>140132466.63999999</v>
      </c>
      <c r="G54" s="67">
        <f>G15+G16+G18+G20+G22+G29+G33+G37+G38+G40+G41</f>
        <v>131954037.47</v>
      </c>
      <c r="H54" s="34">
        <f t="shared" si="0"/>
        <v>0.94163787046573333</v>
      </c>
      <c r="J54" s="83"/>
    </row>
    <row r="55" spans="1:10" ht="8.25" customHeight="1" x14ac:dyDescent="0.25">
      <c r="A55" s="43"/>
      <c r="B55" s="35"/>
      <c r="C55" s="35"/>
      <c r="D55" s="35"/>
      <c r="E55" s="35"/>
      <c r="F55" s="6" t="s">
        <v>21</v>
      </c>
      <c r="G55" s="35"/>
      <c r="H55" s="35"/>
    </row>
    <row r="56" spans="1:10" x14ac:dyDescent="0.25">
      <c r="A56" s="43"/>
      <c r="B56" s="36"/>
      <c r="C56" s="184"/>
      <c r="D56" s="185"/>
      <c r="E56" s="80"/>
      <c r="F56" s="37"/>
      <c r="G56" s="37"/>
      <c r="H56" s="38"/>
    </row>
    <row r="57" spans="1:10" ht="15.75" x14ac:dyDescent="0.25">
      <c r="B57" s="8"/>
      <c r="F57" s="6"/>
      <c r="G57" s="9"/>
      <c r="H57" s="7"/>
    </row>
    <row r="58" spans="1:10" ht="15.75" x14ac:dyDescent="0.25">
      <c r="B58" s="8"/>
      <c r="F58" s="6"/>
      <c r="G58" s="9"/>
      <c r="H58" s="7"/>
    </row>
    <row r="59" spans="1:10" ht="15.75" x14ac:dyDescent="0.25">
      <c r="B59" s="8"/>
      <c r="F59" s="5"/>
      <c r="G59" s="9"/>
      <c r="H59" s="7"/>
    </row>
    <row r="60" spans="1:10" ht="15.75" x14ac:dyDescent="0.25">
      <c r="B60" s="8"/>
      <c r="G60" s="9"/>
      <c r="H60" s="7"/>
    </row>
    <row r="61" spans="1:10" ht="15.75" x14ac:dyDescent="0.25">
      <c r="H61" s="8"/>
    </row>
  </sheetData>
  <mergeCells count="15">
    <mergeCell ref="C54:D54"/>
    <mergeCell ref="C56:D56"/>
    <mergeCell ref="C45:D45"/>
    <mergeCell ref="B22:B23"/>
    <mergeCell ref="C47:D47"/>
    <mergeCell ref="C22:D22"/>
    <mergeCell ref="C29:D29"/>
    <mergeCell ref="C33:D33"/>
    <mergeCell ref="C42:D42"/>
    <mergeCell ref="C48:D48"/>
    <mergeCell ref="B2:H3"/>
    <mergeCell ref="B4:H4"/>
    <mergeCell ref="B5:D5"/>
    <mergeCell ref="B6:B8"/>
    <mergeCell ref="B12:D12"/>
  </mergeCells>
  <printOptions horizontalCentered="1"/>
  <pageMargins left="0" right="0" top="0.27083333300000001" bottom="0.1875" header="0.16666666666666699" footer="0.3"/>
  <pageSetup scale="8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L43"/>
  <sheetViews>
    <sheetView workbookViewId="0">
      <selection activeCell="L11" sqref="L11"/>
    </sheetView>
  </sheetViews>
  <sheetFormatPr defaultRowHeight="15" x14ac:dyDescent="0.25"/>
  <cols>
    <col min="1" max="1" width="5.85546875" style="93" customWidth="1"/>
    <col min="2" max="2" width="27.7109375" bestFit="1" customWidth="1"/>
    <col min="3" max="3" width="10" bestFit="1" customWidth="1"/>
    <col min="4" max="4" width="10.7109375" bestFit="1" customWidth="1"/>
    <col min="5" max="6" width="11.5703125" bestFit="1" customWidth="1"/>
    <col min="7" max="7" width="10" bestFit="1" customWidth="1"/>
    <col min="8" max="8" width="2.42578125" customWidth="1"/>
    <col min="9" max="10" width="11.5703125" bestFit="1" customWidth="1"/>
    <col min="11" max="11" width="3" customWidth="1"/>
  </cols>
  <sheetData>
    <row r="2" spans="1:12" x14ac:dyDescent="0.25">
      <c r="B2" s="85"/>
      <c r="C2" s="90" t="s">
        <v>33</v>
      </c>
      <c r="D2" s="91" t="s">
        <v>34</v>
      </c>
      <c r="E2" s="92" t="s">
        <v>35</v>
      </c>
      <c r="F2" s="92" t="s">
        <v>36</v>
      </c>
      <c r="G2" s="92" t="s">
        <v>37</v>
      </c>
      <c r="H2" s="87"/>
      <c r="I2" s="91" t="s">
        <v>38</v>
      </c>
    </row>
    <row r="3" spans="1:12" x14ac:dyDescent="0.25">
      <c r="A3" s="93">
        <v>1</v>
      </c>
      <c r="B3" s="85" t="s">
        <v>40</v>
      </c>
      <c r="C3" s="85"/>
      <c r="D3" s="86">
        <v>1551</v>
      </c>
      <c r="E3" s="86">
        <v>1945</v>
      </c>
      <c r="F3" s="86">
        <v>440</v>
      </c>
      <c r="G3" s="85"/>
      <c r="H3" s="85"/>
      <c r="I3" s="86">
        <f>SUM(D3:H3)</f>
        <v>3936</v>
      </c>
      <c r="J3" s="83">
        <f>SUM(I3:I17)</f>
        <v>133518</v>
      </c>
    </row>
    <row r="4" spans="1:12" x14ac:dyDescent="0.25">
      <c r="A4" s="93">
        <v>1</v>
      </c>
      <c r="B4" s="85" t="s">
        <v>44</v>
      </c>
      <c r="C4" s="85"/>
      <c r="D4" s="86">
        <v>577</v>
      </c>
      <c r="E4" s="85"/>
      <c r="F4" s="85"/>
      <c r="G4" s="85"/>
      <c r="H4" s="85"/>
      <c r="I4" s="86">
        <f>SUM(C4:G4)</f>
        <v>577</v>
      </c>
    </row>
    <row r="5" spans="1:12" x14ac:dyDescent="0.25">
      <c r="A5" s="93">
        <v>1</v>
      </c>
      <c r="B5" s="85" t="s">
        <v>48</v>
      </c>
      <c r="C5" s="85"/>
      <c r="D5" s="86">
        <v>50</v>
      </c>
      <c r="E5" s="86">
        <v>11731</v>
      </c>
      <c r="F5" s="86">
        <v>13608</v>
      </c>
      <c r="G5" s="85"/>
      <c r="H5" s="85"/>
      <c r="I5" s="86">
        <f t="shared" ref="I5:I40" si="0">SUM(C5:G5)</f>
        <v>25389</v>
      </c>
    </row>
    <row r="6" spans="1:12" x14ac:dyDescent="0.25">
      <c r="A6" s="93">
        <v>1</v>
      </c>
      <c r="B6" s="85" t="s">
        <v>51</v>
      </c>
      <c r="C6" s="85"/>
      <c r="D6" s="85"/>
      <c r="E6" s="86">
        <v>5969</v>
      </c>
      <c r="F6" s="85"/>
      <c r="G6" s="85"/>
      <c r="H6" s="85"/>
      <c r="I6" s="86">
        <f t="shared" si="0"/>
        <v>5969</v>
      </c>
    </row>
    <row r="7" spans="1:12" x14ac:dyDescent="0.25">
      <c r="A7" s="93">
        <v>1</v>
      </c>
      <c r="B7" s="85" t="s">
        <v>53</v>
      </c>
      <c r="C7" s="85"/>
      <c r="D7" s="85"/>
      <c r="E7" s="86">
        <v>26964</v>
      </c>
      <c r="F7" s="85"/>
      <c r="G7" s="85"/>
      <c r="H7" s="85"/>
      <c r="I7" s="86">
        <f t="shared" si="0"/>
        <v>26964</v>
      </c>
    </row>
    <row r="8" spans="1:12" x14ac:dyDescent="0.25">
      <c r="A8" s="93">
        <v>1</v>
      </c>
      <c r="B8" s="85" t="s">
        <v>56</v>
      </c>
      <c r="C8" s="85"/>
      <c r="D8" s="85"/>
      <c r="E8" s="86">
        <v>9555</v>
      </c>
      <c r="F8" s="85"/>
      <c r="G8" s="85"/>
      <c r="H8" s="85"/>
      <c r="I8" s="86">
        <f t="shared" si="0"/>
        <v>9555</v>
      </c>
    </row>
    <row r="9" spans="1:12" x14ac:dyDescent="0.25">
      <c r="A9" s="93">
        <v>1</v>
      </c>
      <c r="B9" s="85" t="s">
        <v>61</v>
      </c>
      <c r="C9" s="85"/>
      <c r="D9" s="85"/>
      <c r="E9" s="86">
        <v>62706</v>
      </c>
      <c r="F9" s="85"/>
      <c r="G9" s="85"/>
      <c r="H9" s="85"/>
      <c r="I9" s="86">
        <f t="shared" si="0"/>
        <v>62706</v>
      </c>
    </row>
    <row r="10" spans="1:12" x14ac:dyDescent="0.25">
      <c r="A10" s="93">
        <v>1</v>
      </c>
      <c r="B10" s="86" t="s">
        <v>62</v>
      </c>
      <c r="C10" s="86"/>
      <c r="D10" s="85"/>
      <c r="E10" s="86">
        <v>-258</v>
      </c>
      <c r="F10" s="85"/>
      <c r="G10" s="85"/>
      <c r="H10" s="85"/>
      <c r="I10" s="86">
        <f t="shared" si="0"/>
        <v>-258</v>
      </c>
    </row>
    <row r="11" spans="1:12" x14ac:dyDescent="0.25">
      <c r="A11" s="93">
        <v>1</v>
      </c>
      <c r="B11" s="85" t="s">
        <v>66</v>
      </c>
      <c r="C11" s="85"/>
      <c r="D11" s="85"/>
      <c r="E11" s="85"/>
      <c r="F11" s="86">
        <v>514</v>
      </c>
      <c r="G11" s="85"/>
      <c r="H11" s="85"/>
      <c r="I11" s="86">
        <f t="shared" si="0"/>
        <v>514</v>
      </c>
      <c r="L11" t="s">
        <v>77</v>
      </c>
    </row>
    <row r="12" spans="1:12" x14ac:dyDescent="0.25">
      <c r="A12" s="93">
        <v>1</v>
      </c>
      <c r="B12" s="85" t="s">
        <v>69</v>
      </c>
      <c r="C12" s="85"/>
      <c r="D12" s="85"/>
      <c r="E12" s="85"/>
      <c r="F12" s="86">
        <v>3677</v>
      </c>
      <c r="G12" s="85"/>
      <c r="H12" s="85"/>
      <c r="I12" s="86">
        <f t="shared" si="0"/>
        <v>3677</v>
      </c>
    </row>
    <row r="13" spans="1:12" x14ac:dyDescent="0.25">
      <c r="A13" s="93">
        <v>1</v>
      </c>
      <c r="B13" s="85" t="s">
        <v>70</v>
      </c>
      <c r="C13" s="85"/>
      <c r="D13" s="85"/>
      <c r="E13" s="85"/>
      <c r="F13" s="86">
        <v>-940</v>
      </c>
      <c r="G13" s="85"/>
      <c r="H13" s="85"/>
      <c r="I13" s="86">
        <f t="shared" si="0"/>
        <v>-940</v>
      </c>
      <c r="L13" t="s">
        <v>78</v>
      </c>
    </row>
    <row r="14" spans="1:12" x14ac:dyDescent="0.25">
      <c r="A14" s="93">
        <v>1</v>
      </c>
      <c r="B14" s="85" t="s">
        <v>71</v>
      </c>
      <c r="C14" s="85"/>
      <c r="D14" s="85"/>
      <c r="E14" s="85"/>
      <c r="F14" s="86">
        <v>730</v>
      </c>
      <c r="G14" s="85"/>
      <c r="H14" s="85"/>
      <c r="I14" s="86">
        <f t="shared" si="0"/>
        <v>730</v>
      </c>
    </row>
    <row r="15" spans="1:12" x14ac:dyDescent="0.25">
      <c r="A15" s="93">
        <v>1</v>
      </c>
      <c r="B15" s="85" t="s">
        <v>72</v>
      </c>
      <c r="C15" s="85"/>
      <c r="D15" s="85"/>
      <c r="E15" s="85"/>
      <c r="F15" s="86">
        <v>-14055</v>
      </c>
      <c r="G15" s="85"/>
      <c r="H15" s="85"/>
      <c r="I15" s="86">
        <f t="shared" si="0"/>
        <v>-14055</v>
      </c>
      <c r="L15" t="s">
        <v>79</v>
      </c>
    </row>
    <row r="16" spans="1:12" x14ac:dyDescent="0.25">
      <c r="A16" s="93">
        <v>1</v>
      </c>
      <c r="B16" s="85" t="s">
        <v>74</v>
      </c>
      <c r="C16" s="85"/>
      <c r="D16" s="85"/>
      <c r="E16" s="85"/>
      <c r="F16" s="85"/>
      <c r="G16" s="86">
        <v>1254</v>
      </c>
      <c r="H16" s="85"/>
      <c r="I16" s="86">
        <f t="shared" si="0"/>
        <v>1254</v>
      </c>
    </row>
    <row r="17" spans="1:12" x14ac:dyDescent="0.25">
      <c r="A17" s="93">
        <v>1</v>
      </c>
      <c r="B17" s="85" t="s">
        <v>76</v>
      </c>
      <c r="C17" s="85"/>
      <c r="D17" s="85"/>
      <c r="E17" s="85"/>
      <c r="F17" s="85"/>
      <c r="G17" s="86">
        <v>7500</v>
      </c>
      <c r="H17" s="85"/>
      <c r="I17" s="86">
        <f t="shared" si="0"/>
        <v>7500</v>
      </c>
      <c r="L17" t="s">
        <v>80</v>
      </c>
    </row>
    <row r="18" spans="1:12" x14ac:dyDescent="0.25">
      <c r="A18" s="93">
        <v>2</v>
      </c>
      <c r="B18" s="85" t="s">
        <v>41</v>
      </c>
      <c r="C18" s="85"/>
      <c r="D18" s="86">
        <v>63356</v>
      </c>
      <c r="E18" s="86">
        <v>4876</v>
      </c>
      <c r="F18" s="85"/>
      <c r="G18" s="85"/>
      <c r="H18" s="85"/>
      <c r="I18" s="86">
        <f t="shared" si="0"/>
        <v>68232</v>
      </c>
      <c r="J18" s="83">
        <f>SUM(I18:I27)</f>
        <v>312755</v>
      </c>
    </row>
    <row r="19" spans="1:12" x14ac:dyDescent="0.25">
      <c r="A19" s="93">
        <v>2</v>
      </c>
      <c r="B19" s="85" t="s">
        <v>45</v>
      </c>
      <c r="C19" s="85"/>
      <c r="D19" s="86">
        <v>12727</v>
      </c>
      <c r="E19" s="85"/>
      <c r="F19" s="85"/>
      <c r="G19" s="85"/>
      <c r="H19" s="85"/>
      <c r="I19" s="86">
        <f t="shared" si="0"/>
        <v>12727</v>
      </c>
      <c r="L19" t="s">
        <v>81</v>
      </c>
    </row>
    <row r="20" spans="1:12" x14ac:dyDescent="0.25">
      <c r="A20" s="93">
        <v>2</v>
      </c>
      <c r="B20" s="85" t="s">
        <v>54</v>
      </c>
      <c r="C20" s="85"/>
      <c r="D20" s="85"/>
      <c r="E20" s="86">
        <v>42222</v>
      </c>
      <c r="F20" s="85"/>
      <c r="G20" s="85"/>
      <c r="H20" s="85"/>
      <c r="I20" s="86">
        <f t="shared" si="0"/>
        <v>42222</v>
      </c>
    </row>
    <row r="21" spans="1:12" x14ac:dyDescent="0.25">
      <c r="A21" s="93">
        <v>2</v>
      </c>
      <c r="B21" s="85" t="s">
        <v>59</v>
      </c>
      <c r="C21" s="85"/>
      <c r="D21" s="85"/>
      <c r="E21" s="86">
        <v>1840</v>
      </c>
      <c r="F21" s="86">
        <v>25788</v>
      </c>
      <c r="G21" s="86">
        <v>41018</v>
      </c>
      <c r="H21" s="85"/>
      <c r="I21" s="86">
        <f t="shared" si="0"/>
        <v>68646</v>
      </c>
      <c r="L21" t="s">
        <v>82</v>
      </c>
    </row>
    <row r="22" spans="1:12" x14ac:dyDescent="0.25">
      <c r="A22" s="93">
        <v>2</v>
      </c>
      <c r="B22" s="85" t="s">
        <v>60</v>
      </c>
      <c r="C22" s="85"/>
      <c r="D22" s="85"/>
      <c r="E22" s="86">
        <v>49150</v>
      </c>
      <c r="F22" s="85"/>
      <c r="G22" s="85"/>
      <c r="H22" s="85"/>
      <c r="I22" s="86">
        <f t="shared" si="0"/>
        <v>49150</v>
      </c>
    </row>
    <row r="23" spans="1:12" x14ac:dyDescent="0.25">
      <c r="A23" s="93">
        <v>2</v>
      </c>
      <c r="B23" s="85" t="s">
        <v>64</v>
      </c>
      <c r="C23" s="85"/>
      <c r="D23" s="85"/>
      <c r="E23" s="86">
        <v>13350</v>
      </c>
      <c r="F23" s="85"/>
      <c r="G23" s="85"/>
      <c r="H23" s="85"/>
      <c r="I23" s="86">
        <f t="shared" si="0"/>
        <v>13350</v>
      </c>
      <c r="L23" t="s">
        <v>83</v>
      </c>
    </row>
    <row r="24" spans="1:12" x14ac:dyDescent="0.25">
      <c r="A24" s="93">
        <v>2</v>
      </c>
      <c r="B24" s="85" t="s">
        <v>67</v>
      </c>
      <c r="C24" s="85"/>
      <c r="D24" s="85"/>
      <c r="E24" s="85"/>
      <c r="F24" s="86">
        <v>7010</v>
      </c>
      <c r="G24" s="85"/>
      <c r="H24" s="85"/>
      <c r="I24" s="86">
        <f t="shared" si="0"/>
        <v>7010</v>
      </c>
    </row>
    <row r="25" spans="1:12" x14ac:dyDescent="0.25">
      <c r="A25" s="93">
        <v>2</v>
      </c>
      <c r="B25" s="85" t="s">
        <v>68</v>
      </c>
      <c r="C25" s="85"/>
      <c r="D25" s="85"/>
      <c r="E25" s="85"/>
      <c r="F25" s="86">
        <v>17820</v>
      </c>
      <c r="G25" s="85"/>
      <c r="H25" s="85"/>
      <c r="I25" s="86">
        <f t="shared" si="0"/>
        <v>17820</v>
      </c>
      <c r="L25" t="s">
        <v>84</v>
      </c>
    </row>
    <row r="26" spans="1:12" x14ac:dyDescent="0.25">
      <c r="A26" s="93">
        <v>2</v>
      </c>
      <c r="B26" s="85" t="s">
        <v>73</v>
      </c>
      <c r="C26" s="85"/>
      <c r="D26" s="85"/>
      <c r="E26" s="85"/>
      <c r="F26" s="86">
        <v>35196</v>
      </c>
      <c r="G26" s="85"/>
      <c r="H26" s="85"/>
      <c r="I26" s="86">
        <f t="shared" si="0"/>
        <v>35196</v>
      </c>
    </row>
    <row r="27" spans="1:12" x14ac:dyDescent="0.25">
      <c r="A27" s="93">
        <v>2</v>
      </c>
      <c r="B27" s="85" t="s">
        <v>75</v>
      </c>
      <c r="C27" s="85"/>
      <c r="D27" s="85"/>
      <c r="E27" s="85"/>
      <c r="F27" s="85"/>
      <c r="G27" s="86">
        <v>-1598</v>
      </c>
      <c r="H27" s="85"/>
      <c r="I27" s="86">
        <f t="shared" si="0"/>
        <v>-1598</v>
      </c>
      <c r="L27" t="s">
        <v>85</v>
      </c>
    </row>
    <row r="28" spans="1:12" x14ac:dyDescent="0.25">
      <c r="A28" s="93">
        <v>3</v>
      </c>
      <c r="B28" s="85" t="s">
        <v>42</v>
      </c>
      <c r="C28" s="85"/>
      <c r="D28" s="86">
        <v>11226</v>
      </c>
      <c r="E28" s="86">
        <v>190596</v>
      </c>
      <c r="F28" s="86">
        <v>82775</v>
      </c>
      <c r="G28" s="85"/>
      <c r="H28" s="85"/>
      <c r="I28" s="86">
        <f t="shared" si="0"/>
        <v>284597</v>
      </c>
      <c r="J28" s="83">
        <f>SUM(I28:I30)</f>
        <v>338904</v>
      </c>
    </row>
    <row r="29" spans="1:12" x14ac:dyDescent="0.25">
      <c r="A29" s="93">
        <v>3</v>
      </c>
      <c r="B29" s="85" t="s">
        <v>49</v>
      </c>
      <c r="C29" s="85"/>
      <c r="D29" s="85"/>
      <c r="E29" s="89">
        <v>6480</v>
      </c>
      <c r="F29" s="85"/>
      <c r="G29" s="86">
        <v>1400</v>
      </c>
      <c r="H29" s="85"/>
      <c r="I29" s="86">
        <f t="shared" si="0"/>
        <v>7880</v>
      </c>
    </row>
    <row r="30" spans="1:12" x14ac:dyDescent="0.25">
      <c r="A30" s="93">
        <v>3</v>
      </c>
      <c r="B30" s="85" t="s">
        <v>52</v>
      </c>
      <c r="C30" s="85"/>
      <c r="D30" s="85"/>
      <c r="E30" s="86">
        <v>46427</v>
      </c>
      <c r="F30" s="85"/>
      <c r="G30" s="85"/>
      <c r="H30" s="85"/>
      <c r="I30" s="86">
        <f t="shared" si="0"/>
        <v>46427</v>
      </c>
    </row>
    <row r="31" spans="1:12" x14ac:dyDescent="0.25">
      <c r="A31" s="93">
        <v>4</v>
      </c>
      <c r="B31" s="85" t="s">
        <v>57</v>
      </c>
      <c r="C31" s="85"/>
      <c r="D31" s="85"/>
      <c r="E31" s="86">
        <v>309297</v>
      </c>
      <c r="F31" s="85"/>
      <c r="G31" s="85"/>
      <c r="H31" s="85"/>
      <c r="I31" s="86">
        <f t="shared" si="0"/>
        <v>309297</v>
      </c>
      <c r="J31" s="83">
        <f>SUM(I31:I32)</f>
        <v>488405</v>
      </c>
    </row>
    <row r="32" spans="1:12" x14ac:dyDescent="0.25">
      <c r="A32" s="93">
        <v>4</v>
      </c>
      <c r="B32" s="85" t="s">
        <v>65</v>
      </c>
      <c r="C32" s="85"/>
      <c r="D32" s="85"/>
      <c r="E32" s="86">
        <v>170529</v>
      </c>
      <c r="F32" s="86">
        <v>8579</v>
      </c>
      <c r="G32" s="85"/>
      <c r="H32" s="85"/>
      <c r="I32" s="86">
        <f t="shared" si="0"/>
        <v>179108</v>
      </c>
    </row>
    <row r="33" spans="1:10" x14ac:dyDescent="0.25">
      <c r="A33" s="93">
        <v>5</v>
      </c>
      <c r="B33" s="85" t="s">
        <v>39</v>
      </c>
      <c r="C33" s="85"/>
      <c r="D33" s="86">
        <v>330644</v>
      </c>
      <c r="E33" s="86">
        <v>207738</v>
      </c>
      <c r="F33" s="86">
        <v>2262354</v>
      </c>
      <c r="G33" s="85"/>
      <c r="H33" s="85"/>
      <c r="I33" s="86">
        <f t="shared" si="0"/>
        <v>2800736</v>
      </c>
      <c r="J33" s="83">
        <f>SUM(I33:I36)</f>
        <v>2470092</v>
      </c>
    </row>
    <row r="34" spans="1:10" x14ac:dyDescent="0.25">
      <c r="A34" s="93">
        <v>5</v>
      </c>
      <c r="B34" s="85" t="s">
        <v>47</v>
      </c>
      <c r="C34" s="85"/>
      <c r="D34" s="86">
        <v>-529482</v>
      </c>
      <c r="E34" s="85"/>
      <c r="F34" s="85"/>
      <c r="G34" s="85"/>
      <c r="H34" s="85"/>
      <c r="I34" s="86">
        <f t="shared" si="0"/>
        <v>-529482</v>
      </c>
    </row>
    <row r="35" spans="1:10" x14ac:dyDescent="0.25">
      <c r="A35" s="93">
        <v>5</v>
      </c>
      <c r="B35" s="85" t="s">
        <v>58</v>
      </c>
      <c r="C35" s="85"/>
      <c r="D35" s="85"/>
      <c r="E35" s="86">
        <v>529482</v>
      </c>
      <c r="F35" s="85"/>
      <c r="G35" s="85"/>
      <c r="H35" s="85"/>
      <c r="I35" s="86">
        <f t="shared" si="0"/>
        <v>529482</v>
      </c>
    </row>
    <row r="36" spans="1:10" x14ac:dyDescent="0.25">
      <c r="A36" s="93">
        <v>5</v>
      </c>
      <c r="B36" s="85" t="s">
        <v>63</v>
      </c>
      <c r="C36" s="85"/>
      <c r="D36" s="85"/>
      <c r="E36" s="86">
        <v>-330644</v>
      </c>
      <c r="F36" s="85"/>
      <c r="G36" s="85"/>
      <c r="H36" s="85"/>
      <c r="I36" s="86">
        <f t="shared" si="0"/>
        <v>-330644</v>
      </c>
    </row>
    <row r="37" spans="1:10" x14ac:dyDescent="0.25">
      <c r="A37" s="93">
        <v>6</v>
      </c>
      <c r="B37" s="85" t="s">
        <v>55</v>
      </c>
      <c r="C37" s="85"/>
      <c r="D37" s="85"/>
      <c r="E37" s="86">
        <v>228430</v>
      </c>
      <c r="F37" s="86">
        <v>1671471</v>
      </c>
      <c r="G37" s="86">
        <v>440403</v>
      </c>
      <c r="H37" s="85"/>
      <c r="I37" s="86">
        <f t="shared" si="0"/>
        <v>2340304</v>
      </c>
      <c r="J37" s="83">
        <f>SUM(I37)</f>
        <v>2340304</v>
      </c>
    </row>
    <row r="38" spans="1:10" x14ac:dyDescent="0.25">
      <c r="A38" s="93">
        <v>7</v>
      </c>
      <c r="B38" s="85" t="s">
        <v>50</v>
      </c>
      <c r="C38" s="85"/>
      <c r="D38" s="85"/>
      <c r="E38" s="86">
        <v>544945</v>
      </c>
      <c r="F38" s="85"/>
      <c r="G38" s="85"/>
      <c r="H38" s="85"/>
      <c r="I38" s="86">
        <f t="shared" si="0"/>
        <v>544945</v>
      </c>
      <c r="J38" s="83">
        <f>SUM(I38)</f>
        <v>544945</v>
      </c>
    </row>
    <row r="39" spans="1:10" x14ac:dyDescent="0.25">
      <c r="A39" s="93">
        <v>8</v>
      </c>
      <c r="B39" s="85" t="s">
        <v>46</v>
      </c>
      <c r="C39" s="85"/>
      <c r="D39" s="86">
        <v>69945</v>
      </c>
      <c r="E39" s="86">
        <v>13654</v>
      </c>
      <c r="F39" s="86">
        <v>5084</v>
      </c>
      <c r="G39" s="86">
        <v>10139</v>
      </c>
      <c r="H39" s="85"/>
      <c r="I39" s="86">
        <f t="shared" si="0"/>
        <v>98822</v>
      </c>
      <c r="J39" s="83">
        <f>SUM(I39)</f>
        <v>98822</v>
      </c>
    </row>
    <row r="40" spans="1:10" x14ac:dyDescent="0.25">
      <c r="A40" s="93">
        <v>9</v>
      </c>
      <c r="B40" s="85" t="s">
        <v>43</v>
      </c>
      <c r="C40" s="86">
        <v>195043</v>
      </c>
      <c r="D40" s="86">
        <v>543110</v>
      </c>
      <c r="E40" s="86">
        <v>380276</v>
      </c>
      <c r="F40" s="86">
        <v>8448</v>
      </c>
      <c r="G40" s="86">
        <v>5940</v>
      </c>
      <c r="H40" s="85"/>
      <c r="I40" s="86">
        <f t="shared" si="0"/>
        <v>1132817</v>
      </c>
      <c r="J40" s="83">
        <f>SUM(I40)</f>
        <v>1132817</v>
      </c>
    </row>
    <row r="41" spans="1:10" x14ac:dyDescent="0.25">
      <c r="J41" s="83"/>
    </row>
    <row r="42" spans="1:10" ht="15.75" thickBot="1" x14ac:dyDescent="0.3">
      <c r="B42" s="85"/>
      <c r="C42" s="94">
        <v>195043</v>
      </c>
      <c r="D42" s="94">
        <v>503704</v>
      </c>
      <c r="E42" s="94">
        <v>2528516</v>
      </c>
      <c r="F42" s="94">
        <v>4128499</v>
      </c>
      <c r="G42" s="94">
        <v>506056</v>
      </c>
      <c r="H42" s="86"/>
      <c r="I42" s="88">
        <f>SUM(I3:I40)</f>
        <v>7860562</v>
      </c>
      <c r="J42" s="88">
        <f>SUM(J3:J40)</f>
        <v>7860562</v>
      </c>
    </row>
    <row r="43" spans="1:10" ht="15.75" thickTop="1" x14ac:dyDescent="0.25">
      <c r="B43" s="85"/>
      <c r="C43" s="85"/>
      <c r="D43" s="85"/>
      <c r="E43" s="85"/>
      <c r="F43" s="85"/>
      <c r="G43" s="85"/>
      <c r="H43" s="85"/>
      <c r="I43" s="85"/>
    </row>
  </sheetData>
  <sortState ref="A3:I44">
    <sortCondition ref="A3:A44"/>
  </sortState>
  <pageMargins left="0.25" right="0.25" top="0.75" bottom="0.75" header="0.3" footer="0.3"/>
  <pageSetup scale="70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Bond Budget (Rev)</vt:lpstr>
      <vt:lpstr>Bond Budget</vt:lpstr>
      <vt:lpstr>0006 expenditures</vt:lpstr>
      <vt:lpstr>Sheet3</vt:lpstr>
      <vt:lpstr>'Bond Budget'!Print_Area</vt:lpstr>
      <vt:lpstr>'Bond Budget (Rev)'!Print_Area</vt:lpstr>
    </vt:vector>
  </TitlesOfParts>
  <Company>Victor Valley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Michelle Messer</dc:creator>
  <cp:lastModifiedBy>Shirley Gonzalez</cp:lastModifiedBy>
  <cp:lastPrinted>2018-03-08T23:07:06Z</cp:lastPrinted>
  <dcterms:created xsi:type="dcterms:W3CDTF">2012-05-03T23:12:23Z</dcterms:created>
  <dcterms:modified xsi:type="dcterms:W3CDTF">2018-12-05T18:24:22Z</dcterms:modified>
</cp:coreProperties>
</file>